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25" yWindow="-15" windowWidth="8865" windowHeight="8715" activeTab="4"/>
  </bookViews>
  <sheets>
    <sheet name="Calculator" sheetId="1" r:id="rId1"/>
    <sheet name="Notes" sheetId="2" r:id="rId2"/>
    <sheet name="Geographies DB" sheetId="3" r:id="rId3"/>
    <sheet name="States- 2009" sheetId="4" r:id="rId4"/>
    <sheet name="CA- 2011" sheetId="5" r:id="rId5"/>
  </sheets>
  <definedNames>
    <definedName name="_xlnm.Print_Area" localSheetId="0">Calculator!$A$1:$L$111</definedName>
  </definedNames>
  <calcPr calcId="125725"/>
</workbook>
</file>

<file path=xl/calcChain.xml><?xml version="1.0" encoding="utf-8"?>
<calcChain xmlns="http://schemas.openxmlformats.org/spreadsheetml/2006/main">
  <c r="J41" i="5"/>
  <c r="P41" s="1"/>
  <c r="J40"/>
  <c r="P40" s="1"/>
  <c r="J39"/>
  <c r="P39" s="1"/>
  <c r="J38"/>
  <c r="P38" s="1"/>
  <c r="J37"/>
  <c r="P37" s="1"/>
  <c r="J36"/>
  <c r="P36" s="1"/>
  <c r="P35"/>
  <c r="J34"/>
  <c r="P34" s="1"/>
  <c r="J33"/>
  <c r="P33" s="1"/>
  <c r="J32"/>
  <c r="P32" s="1"/>
  <c r="J31"/>
  <c r="P31" s="1"/>
  <c r="J30"/>
  <c r="P30" s="1"/>
  <c r="J29"/>
  <c r="P29" s="1"/>
  <c r="J28"/>
  <c r="P28" s="1"/>
  <c r="J27"/>
  <c r="P27" s="1"/>
  <c r="J26"/>
  <c r="P26" s="1"/>
  <c r="J25"/>
  <c r="P25" s="1"/>
  <c r="J24"/>
  <c r="P24" s="1"/>
  <c r="J23"/>
  <c r="P23" s="1"/>
  <c r="J22"/>
  <c r="P22" s="1"/>
  <c r="J21"/>
  <c r="P21" s="1"/>
  <c r="J20"/>
  <c r="P20" s="1"/>
  <c r="J19"/>
  <c r="P19" s="1"/>
  <c r="J18"/>
  <c r="P18" s="1"/>
  <c r="J17"/>
  <c r="P17" s="1"/>
  <c r="J16"/>
  <c r="P16" s="1"/>
  <c r="J15"/>
  <c r="P15" s="1"/>
  <c r="J14"/>
  <c r="P14" s="1"/>
  <c r="J13"/>
  <c r="P13" s="1"/>
  <c r="J12"/>
  <c r="P12" s="1"/>
  <c r="J11"/>
  <c r="P11" s="1"/>
  <c r="J10"/>
  <c r="P10" s="1"/>
  <c r="J9"/>
  <c r="P9" s="1"/>
  <c r="J8"/>
  <c r="P8" s="1"/>
  <c r="J7"/>
  <c r="P7" s="1"/>
  <c r="J6"/>
  <c r="P6" s="1"/>
  <c r="J5"/>
  <c r="P5" s="1"/>
  <c r="J4"/>
  <c r="P4" s="1"/>
  <c r="J3"/>
  <c r="P3" s="1"/>
  <c r="N54" i="4"/>
  <c r="O54" s="1"/>
  <c r="N53"/>
  <c r="O53" s="1"/>
  <c r="N51"/>
  <c r="O51" s="1"/>
  <c r="N50"/>
  <c r="O50" s="1"/>
  <c r="N49"/>
  <c r="O49" s="1"/>
  <c r="N48"/>
  <c r="O48" s="1"/>
  <c r="N47"/>
  <c r="O47" s="1"/>
  <c r="N46"/>
  <c r="O46" s="1"/>
  <c r="N45"/>
  <c r="O45" s="1"/>
  <c r="N44"/>
  <c r="O44" s="1"/>
  <c r="N43"/>
  <c r="O43" s="1"/>
  <c r="N42"/>
  <c r="O42" s="1"/>
  <c r="N41"/>
  <c r="O41" s="1"/>
  <c r="N40"/>
  <c r="O40" s="1"/>
  <c r="N39"/>
  <c r="O39" s="1"/>
  <c r="N38"/>
  <c r="O38" s="1"/>
  <c r="N37"/>
  <c r="O37" s="1"/>
  <c r="N36"/>
  <c r="O36" s="1"/>
  <c r="N35"/>
  <c r="O35" s="1"/>
  <c r="N34"/>
  <c r="O34" s="1"/>
  <c r="N33"/>
  <c r="O33" s="1"/>
  <c r="N32"/>
  <c r="O32" s="1"/>
  <c r="N31"/>
  <c r="O31" s="1"/>
  <c r="N30"/>
  <c r="O30" s="1"/>
  <c r="N29"/>
  <c r="O29" s="1"/>
  <c r="N28"/>
  <c r="O28" s="1"/>
  <c r="N27"/>
  <c r="O27" s="1"/>
  <c r="N26"/>
  <c r="O26" s="1"/>
  <c r="N25"/>
  <c r="O25" s="1"/>
  <c r="N24"/>
  <c r="O24" s="1"/>
  <c r="N23"/>
  <c r="O23" s="1"/>
  <c r="N22"/>
  <c r="O22" s="1"/>
  <c r="N21"/>
  <c r="O21" s="1"/>
  <c r="N20"/>
  <c r="O20" s="1"/>
  <c r="N19"/>
  <c r="O19" s="1"/>
  <c r="N18"/>
  <c r="O18" s="1"/>
  <c r="N17"/>
  <c r="O17" s="1"/>
  <c r="N16"/>
  <c r="O16" s="1"/>
  <c r="N15"/>
  <c r="O15" s="1"/>
  <c r="N14"/>
  <c r="O14" s="1"/>
  <c r="N13"/>
  <c r="O13" s="1"/>
  <c r="N12"/>
  <c r="O12" s="1"/>
  <c r="N11"/>
  <c r="O11" s="1"/>
  <c r="N10"/>
  <c r="O10" s="1"/>
  <c r="N9"/>
  <c r="O9" s="1"/>
  <c r="N8"/>
  <c r="O8" s="1"/>
  <c r="N7"/>
  <c r="O7" s="1"/>
  <c r="N6"/>
  <c r="O6" s="1"/>
  <c r="N5"/>
  <c r="O5" s="1"/>
  <c r="N4"/>
  <c r="O4" s="1"/>
  <c r="N3"/>
  <c r="O3" s="1"/>
  <c r="N2"/>
  <c r="O2" s="1"/>
  <c r="D38" i="1"/>
  <c r="L38" s="1"/>
  <c r="E38"/>
  <c r="F38"/>
  <c r="G38"/>
  <c r="H38"/>
  <c r="I38"/>
  <c r="J38"/>
  <c r="D39"/>
  <c r="L39" s="1"/>
  <c r="E39"/>
  <c r="F39"/>
  <c r="G39"/>
  <c r="H39"/>
  <c r="I39"/>
  <c r="J39"/>
  <c r="D41"/>
  <c r="E41"/>
  <c r="F41"/>
  <c r="G41"/>
  <c r="H41"/>
  <c r="I41"/>
  <c r="J41"/>
  <c r="D42"/>
  <c r="E42"/>
  <c r="F42"/>
  <c r="G42"/>
  <c r="H42"/>
  <c r="I42"/>
  <c r="J42"/>
  <c r="D43"/>
  <c r="E43"/>
  <c r="F43"/>
  <c r="G43"/>
  <c r="H43"/>
  <c r="I43"/>
  <c r="J43"/>
  <c r="D44"/>
  <c r="E44"/>
  <c r="F44"/>
  <c r="G44"/>
  <c r="H44"/>
  <c r="I44"/>
  <c r="J44"/>
  <c r="J37"/>
  <c r="I37"/>
  <c r="H37"/>
  <c r="G37"/>
  <c r="F37"/>
  <c r="E37"/>
  <c r="B52"/>
  <c r="D52" s="1"/>
  <c r="B51"/>
  <c r="D51" s="1"/>
  <c r="B50"/>
  <c r="D50" s="1"/>
  <c r="B49"/>
  <c r="D49" s="1"/>
  <c r="B48"/>
  <c r="D48" s="1"/>
  <c r="B47"/>
  <c r="D47" s="1"/>
  <c r="D37"/>
  <c r="D58"/>
  <c r="C10"/>
  <c r="J107"/>
  <c r="I107"/>
  <c r="H107"/>
  <c r="I109"/>
  <c r="J109"/>
  <c r="I110"/>
  <c r="J110"/>
  <c r="I111"/>
  <c r="J111"/>
  <c r="I112"/>
  <c r="J112"/>
  <c r="I113"/>
  <c r="J113"/>
  <c r="I105"/>
  <c r="J105"/>
  <c r="H109"/>
  <c r="H110"/>
  <c r="H111"/>
  <c r="H112"/>
  <c r="H113"/>
  <c r="H105"/>
  <c r="C113"/>
  <c r="C112"/>
  <c r="C111"/>
  <c r="C110"/>
  <c r="C109"/>
  <c r="C118"/>
  <c r="C119"/>
  <c r="C120"/>
  <c r="C121"/>
  <c r="C122"/>
  <c r="C123"/>
  <c r="C124"/>
  <c r="C125"/>
  <c r="C126"/>
  <c r="C127"/>
  <c r="C128"/>
  <c r="C129"/>
  <c r="C117"/>
  <c r="J58"/>
  <c r="I58"/>
  <c r="I59"/>
  <c r="H58"/>
  <c r="G58"/>
  <c r="G59"/>
  <c r="F58"/>
  <c r="E58"/>
  <c r="E95"/>
  <c r="E96"/>
  <c r="E94"/>
  <c r="E92"/>
  <c r="E90"/>
  <c r="E88"/>
  <c r="E86"/>
  <c r="D59"/>
  <c r="E59"/>
  <c r="E79"/>
  <c r="F59"/>
  <c r="D77"/>
  <c r="E77"/>
  <c r="L43"/>
  <c r="E16"/>
  <c r="H16"/>
  <c r="E17"/>
  <c r="H17"/>
  <c r="E18"/>
  <c r="H18"/>
  <c r="E22"/>
  <c r="F20"/>
  <c r="G20"/>
  <c r="H20"/>
  <c r="H22"/>
  <c r="G22"/>
  <c r="F22"/>
  <c r="D75"/>
  <c r="E28"/>
  <c r="E29"/>
  <c r="E30"/>
  <c r="E32"/>
  <c r="F28"/>
  <c r="F29"/>
  <c r="F30"/>
  <c r="F32"/>
  <c r="G28"/>
  <c r="G29"/>
  <c r="G30"/>
  <c r="G32"/>
  <c r="H32"/>
  <c r="H30"/>
  <c r="H29"/>
  <c r="H28"/>
  <c r="F79"/>
  <c r="F77"/>
  <c r="L77"/>
  <c r="F76"/>
  <c r="F75"/>
  <c r="D79"/>
  <c r="D76"/>
  <c r="J59"/>
  <c r="H59"/>
  <c r="L41"/>
  <c r="L37"/>
  <c r="L44"/>
  <c r="L42"/>
  <c r="L58"/>
  <c r="L59"/>
  <c r="L79"/>
  <c r="E75"/>
  <c r="L75"/>
  <c r="E76"/>
  <c r="L76"/>
  <c r="E87"/>
  <c r="E89"/>
  <c r="E91"/>
  <c r="E93"/>
  <c r="J52" l="1"/>
  <c r="I52"/>
  <c r="H52"/>
  <c r="G52"/>
  <c r="F52"/>
  <c r="E52"/>
  <c r="L52" s="1"/>
  <c r="J51"/>
  <c r="I51"/>
  <c r="H51"/>
  <c r="G51"/>
  <c r="F51"/>
  <c r="E51"/>
  <c r="L51" s="1"/>
  <c r="J50"/>
  <c r="I50"/>
  <c r="H50"/>
  <c r="G50"/>
  <c r="F50"/>
  <c r="E50"/>
  <c r="L50" s="1"/>
  <c r="J49"/>
  <c r="I49"/>
  <c r="H49"/>
  <c r="G49"/>
  <c r="F49"/>
  <c r="E49"/>
  <c r="L49" s="1"/>
  <c r="J48"/>
  <c r="I48"/>
  <c r="H48"/>
  <c r="G48"/>
  <c r="F48"/>
  <c r="E48"/>
  <c r="L48" s="1"/>
  <c r="J47"/>
  <c r="I47"/>
  <c r="H47"/>
  <c r="G47"/>
  <c r="F47"/>
  <c r="E47"/>
  <c r="L47" s="1"/>
</calcChain>
</file>

<file path=xl/comments1.xml><?xml version="1.0" encoding="utf-8"?>
<comments xmlns="http://schemas.openxmlformats.org/spreadsheetml/2006/main">
  <authors>
    <author>Default2</author>
  </authors>
  <commentList>
    <comment ref="B105" authorId="0">
      <text>
        <r>
          <rPr>
            <b/>
            <sz val="8"/>
            <color indexed="81"/>
            <rFont val="Tahoma"/>
            <family val="2"/>
          </rPr>
          <t>Default2:</t>
        </r>
        <r>
          <rPr>
            <sz val="8"/>
            <color indexed="81"/>
            <rFont val="Tahoma"/>
            <family val="2"/>
          </rPr>
          <t xml:space="preserve">
This figure represents the health impact cost associated with the California grid (both fossil fuel and renewables). This figure is higher than the CA FF figure because it includes fossil fuel imports from other states with a higher usage of coal.  Note that this number was not in our paper, but was based off of the same figures. </t>
        </r>
      </text>
    </comment>
    <comment ref="H105" authorId="0">
      <text>
        <r>
          <rPr>
            <b/>
            <sz val="8"/>
            <color indexed="81"/>
            <rFont val="Tahoma"/>
            <family val="2"/>
          </rPr>
          <t>Default2:</t>
        </r>
        <r>
          <rPr>
            <sz val="8"/>
            <color indexed="81"/>
            <rFont val="Tahoma"/>
            <family val="2"/>
          </rPr>
          <t xml:space="preserve">
Recommended figure for CA projects, though you may want to put out the full range to the right.
</t>
        </r>
      </text>
    </comment>
    <comment ref="B107" authorId="0">
      <text>
        <r>
          <rPr>
            <b/>
            <sz val="8"/>
            <color indexed="81"/>
            <rFont val="Tahoma"/>
            <family val="2"/>
          </rPr>
          <t>Default2:</t>
        </r>
        <r>
          <rPr>
            <sz val="8"/>
            <color indexed="81"/>
            <rFont val="Tahoma"/>
            <family val="2"/>
          </rPr>
          <t xml:space="preserve">
This represents the health impact costs of California fossil fuel energy, including imported fossil fuel. It does not take into account the renewable energy already on the grid, so should really only be used if you know that there are no or very few renewables being supplied. This figure was in our paper.</t>
        </r>
      </text>
    </comment>
    <comment ref="H107" authorId="0">
      <text>
        <r>
          <rPr>
            <b/>
            <sz val="8"/>
            <color indexed="81"/>
            <rFont val="Tahoma"/>
            <family val="2"/>
          </rPr>
          <t xml:space="preserve"> </t>
        </r>
        <r>
          <rPr>
            <sz val="8"/>
            <color indexed="81"/>
            <rFont val="Tahoma"/>
            <family val="2"/>
          </rPr>
          <t>If you want something that's more in the right range, but you can cite directly from the paper, these figures were in the paper. They're less accurate for accounting for grid electricity though.</t>
        </r>
      </text>
    </comment>
    <comment ref="B109" authorId="0">
      <text>
        <r>
          <rPr>
            <b/>
            <sz val="8"/>
            <color indexed="81"/>
            <rFont val="Tahoma"/>
            <family val="2"/>
          </rPr>
          <t>Default2:</t>
        </r>
        <r>
          <rPr>
            <sz val="8"/>
            <color indexed="81"/>
            <rFont val="Tahoma"/>
            <family val="2"/>
          </rPr>
          <t xml:space="preserve">
These figures here represent the health impact cost of fossil fuels combusted in state. These figures were all in our paper</t>
        </r>
      </text>
    </comment>
  </commentList>
</comments>
</file>

<file path=xl/comments2.xml><?xml version="1.0" encoding="utf-8"?>
<comments xmlns="http://schemas.openxmlformats.org/spreadsheetml/2006/main">
  <authors>
    <author>Brett  Harding</author>
  </authors>
  <commentList>
    <comment ref="C14" authorId="0">
      <text>
        <r>
          <rPr>
            <b/>
            <sz val="9"/>
            <color indexed="81"/>
            <rFont val="Arial"/>
            <family val="2"/>
          </rPr>
          <t>Brett  Harding:</t>
        </r>
        <r>
          <rPr>
            <sz val="9"/>
            <color indexed="81"/>
            <rFont val="Arial"/>
            <family val="2"/>
          </rPr>
          <t xml:space="preserve">
Regional Average these states 2011
</t>
        </r>
      </text>
    </comment>
  </commentList>
</comments>
</file>

<file path=xl/sharedStrings.xml><?xml version="1.0" encoding="utf-8"?>
<sst xmlns="http://schemas.openxmlformats.org/spreadsheetml/2006/main" count="357" uniqueCount="256">
  <si>
    <t>PG&amp;E info:  Provided by 2009 power mix label as seen in December 2010 Bill inserts</t>
  </si>
  <si>
    <t xml:space="preserve">                 15% shown as "unspecified" in the 2009 power mix label has been transferred into the Natural Gas category</t>
  </si>
  <si>
    <t>MI,IL,IN,OH,WI</t>
  </si>
  <si>
    <t>Detroit Energy</t>
  </si>
  <si>
    <t>City of PaloAlto</t>
  </si>
  <si>
    <t>the system.  Our findings indicate that Natural Gas is the most likely type of fuel to be</t>
  </si>
  <si>
    <t>displaced, due to its cost and use during peak energy usage events.</t>
  </si>
  <si>
    <t>Calculates megawatt hours of each fuel displaced, due to the system.</t>
  </si>
  <si>
    <t>Calculation results, pounds reduced of pollutants.</t>
  </si>
  <si>
    <r>
      <t>CO</t>
    </r>
    <r>
      <rPr>
        <b/>
        <vertAlign val="subscript"/>
        <sz val="10"/>
        <color indexed="9"/>
        <rFont val="Arial"/>
        <family val="2"/>
      </rPr>
      <t>2</t>
    </r>
  </si>
  <si>
    <r>
      <t>NO</t>
    </r>
    <r>
      <rPr>
        <b/>
        <vertAlign val="subscript"/>
        <sz val="10"/>
        <color indexed="9"/>
        <rFont val="Arial"/>
        <family val="2"/>
      </rPr>
      <t>x</t>
    </r>
  </si>
  <si>
    <r>
      <t>SO</t>
    </r>
    <r>
      <rPr>
        <b/>
        <vertAlign val="subscript"/>
        <sz val="10"/>
        <color indexed="9"/>
        <rFont val="Arial"/>
        <family val="2"/>
      </rPr>
      <t>2</t>
    </r>
  </si>
  <si>
    <t>Pounds per Gigawatt</t>
  </si>
  <si>
    <t>Hg (Mercury)</t>
  </si>
  <si>
    <t>Power Content Label</t>
  </si>
  <si>
    <t>SDGE</t>
  </si>
  <si>
    <t xml:space="preserve"> </t>
  </si>
  <si>
    <t xml:space="preserve">See the National Renwable Energy Laboratory's August 2007 publication:  </t>
  </si>
  <si>
    <t xml:space="preserve"> "Energy, Economic, and Environmental Benefits of the Solar America Initiative"</t>
  </si>
  <si>
    <t>Must be in Alpha.</t>
  </si>
  <si>
    <t>Order to Function</t>
  </si>
  <si>
    <t xml:space="preserve">Properly </t>
  </si>
  <si>
    <t xml:space="preserve">The calculation is based on a study which reviewed emissions from electricity generated 75% from Natural Gas and </t>
  </si>
  <si>
    <t>25% from Coal.  More coal-heavy fuel mixtures will have greater health impacts than those calculated here while</t>
  </si>
  <si>
    <t>Coal</t>
  </si>
  <si>
    <t>Natural</t>
  </si>
  <si>
    <t>Nuclear</t>
  </si>
  <si>
    <t>Hydro-</t>
  </si>
  <si>
    <t>Petroleum</t>
  </si>
  <si>
    <t>Other</t>
  </si>
  <si>
    <t>Renew-</t>
  </si>
  <si>
    <t>Total</t>
  </si>
  <si>
    <t>Gas</t>
  </si>
  <si>
    <t>power</t>
  </si>
  <si>
    <t>ables</t>
  </si>
  <si>
    <t>Size of Renewable System (MW)</t>
  </si>
  <si>
    <t>Input</t>
  </si>
  <si>
    <t>Efficiency Factor</t>
  </si>
  <si>
    <t>Conversion to MWh / year</t>
  </si>
  <si>
    <t>MWh/ year reduced, by source</t>
  </si>
  <si>
    <t>Geography Grid Fuel Mix</t>
  </si>
  <si>
    <r>
      <t>CO</t>
    </r>
    <r>
      <rPr>
        <vertAlign val="subscript"/>
        <sz val="10"/>
        <rFont val="Arial"/>
        <family val="2"/>
      </rPr>
      <t>2</t>
    </r>
  </si>
  <si>
    <r>
      <t>NO</t>
    </r>
    <r>
      <rPr>
        <vertAlign val="subscript"/>
        <sz val="10"/>
        <rFont val="Arial"/>
        <family val="2"/>
      </rPr>
      <t>x</t>
    </r>
  </si>
  <si>
    <r>
      <t>SO</t>
    </r>
    <r>
      <rPr>
        <vertAlign val="subscript"/>
        <sz val="10"/>
        <rFont val="Arial"/>
        <family val="2"/>
      </rPr>
      <t>2</t>
    </r>
  </si>
  <si>
    <t>See note 1.</t>
  </si>
  <si>
    <t xml:space="preserve">Mounting </t>
  </si>
  <si>
    <t>Electrical</t>
  </si>
  <si>
    <t>Design</t>
  </si>
  <si>
    <t>Cost of System</t>
  </si>
  <si>
    <t>Emission</t>
  </si>
  <si>
    <t>Direct</t>
  </si>
  <si>
    <t>Indirect</t>
  </si>
  <si>
    <t xml:space="preserve">Induced </t>
  </si>
  <si>
    <t>Labor Type</t>
  </si>
  <si>
    <t>Amt. of System</t>
  </si>
  <si>
    <t>Costs to Labor</t>
  </si>
  <si>
    <t xml:space="preserve">Overhead </t>
  </si>
  <si>
    <t>Portion</t>
  </si>
  <si>
    <t xml:space="preserve"> requirement is estimated to be 10,000 years.</t>
  </si>
  <si>
    <t>Type of Employment Effect</t>
  </si>
  <si>
    <t>Type of Wage Effect</t>
  </si>
  <si>
    <t>1.  About the Renewable System</t>
  </si>
  <si>
    <t>2.  Portion of Expenditure to Local Wages</t>
  </si>
  <si>
    <t>3.  Employment Impacts</t>
  </si>
  <si>
    <t>4. Sample Fuel Mix</t>
  </si>
  <si>
    <t>5.  MWh/ Year Reduced</t>
  </si>
  <si>
    <t>6.  Emissions Factors: Pounds per MWh Reduction</t>
  </si>
  <si>
    <t>7.  Emissions in Pounds Reduced per Year, due to Renewable System</t>
  </si>
  <si>
    <t>Input information about the system in the highlighted cells.</t>
  </si>
  <si>
    <t>Key calculation in section is the total megawatt hours per year projected from the system.</t>
  </si>
  <si>
    <t>Based on the total cost of the system, calculates amount of wages to local labor.</t>
  </si>
  <si>
    <t>Key to cells:</t>
  </si>
  <si>
    <t>Input information here</t>
  </si>
  <si>
    <t>Key calculation</t>
  </si>
  <si>
    <t xml:space="preserve">Calculates the total number of estimated one-time, local jobs. </t>
  </si>
  <si>
    <t>Total (One-time, wages)</t>
  </si>
  <si>
    <t>Total (Job-years)</t>
  </si>
  <si>
    <t xml:space="preserve">3.  Employment Impacts </t>
  </si>
  <si>
    <t>Reflects fuel mix for selected utilities shown.</t>
  </si>
  <si>
    <t xml:space="preserve">May use the fuel mix selected, or may shown 100% of one fuel-type being dispaced by </t>
  </si>
  <si>
    <t xml:space="preserve">mixtures with more Natural Gas will have less of a health impact than that estimated here. </t>
  </si>
  <si>
    <t>Notes to Calculator</t>
  </si>
  <si>
    <r>
      <t xml:space="preserve">[1]  </t>
    </r>
    <r>
      <rPr>
        <sz val="8"/>
        <rFont val="Arial"/>
        <family val="2"/>
      </rPr>
      <t>Despite emitting no GHGs or air pollutants,</t>
    </r>
    <r>
      <rPr>
        <vertAlign val="superscript"/>
        <sz val="8"/>
        <rFont val="Arial"/>
        <family val="2"/>
      </rPr>
      <t xml:space="preserve"> </t>
    </r>
    <r>
      <rPr>
        <sz val="8"/>
        <rFont val="Arial"/>
        <family val="2"/>
      </rPr>
      <t>Power Scorecard assigned Nuclear energy the highest environmental impact score of all power sources because its solid waste storage</t>
    </r>
  </si>
  <si>
    <t>Wages related to supply purchases and employee purchases</t>
  </si>
  <si>
    <t>Selected States</t>
  </si>
  <si>
    <t>Colorado</t>
  </si>
  <si>
    <t>Indiana</t>
  </si>
  <si>
    <t>West Virginia</t>
  </si>
  <si>
    <t>California</t>
  </si>
  <si>
    <t>Selected California Utilities</t>
  </si>
  <si>
    <t>Database of Geographies</t>
  </si>
  <si>
    <t>SoCal Edison</t>
  </si>
  <si>
    <t>PG&amp;E</t>
  </si>
  <si>
    <t>SMUD</t>
  </si>
  <si>
    <t>LADPW</t>
  </si>
  <si>
    <t>National Ave.</t>
  </si>
  <si>
    <t>Column #</t>
  </si>
  <si>
    <t>Mortality</t>
  </si>
  <si>
    <t>Chronic Bronchitis</t>
  </si>
  <si>
    <t>Heart Attacks</t>
  </si>
  <si>
    <t>Hospital Admissions - Respiratory</t>
  </si>
  <si>
    <t>Hospital Admissions - Cardiovascular</t>
  </si>
  <si>
    <t>Emergency room visits, Asthma</t>
  </si>
  <si>
    <t>Acute Bronchitis</t>
  </si>
  <si>
    <t>Lower Respiratory Symptons</t>
  </si>
  <si>
    <t>Upper Respiratory Symptons</t>
  </si>
  <si>
    <t>Work Loss Days</t>
  </si>
  <si>
    <t>Minor Restricted Activity Days</t>
  </si>
  <si>
    <t>Per Megawatt</t>
  </si>
  <si>
    <t>Cases Reduced per Year</t>
  </si>
  <si>
    <t>Total for System</t>
  </si>
  <si>
    <t>8.  Health Impacts</t>
  </si>
  <si>
    <t xml:space="preserve">Average emissions from the various fuel sources. </t>
  </si>
  <si>
    <t>References</t>
  </si>
  <si>
    <t>Description</t>
  </si>
  <si>
    <t>Do not erase:</t>
  </si>
  <si>
    <t>Wage effect relies on county-level data from IMPLAN (Minnesota IMPLAN Group); Mounting, Electrical,</t>
  </si>
  <si>
    <t>and Design assumed to be local labor</t>
  </si>
  <si>
    <t>Avoided health impacts due to the displacement of fossil fuel electricity sources with PV solar.</t>
  </si>
  <si>
    <t xml:space="preserve">California Grid, accounting for imports </t>
  </si>
  <si>
    <t>California Fossil Fuels (FF)</t>
  </si>
  <si>
    <t>Colorado FF</t>
  </si>
  <si>
    <t>Indiana FF</t>
  </si>
  <si>
    <t>West Virginia FF</t>
  </si>
  <si>
    <t>mean</t>
  </si>
  <si>
    <t>high estimate (Laden 2006)</t>
  </si>
  <si>
    <t>Maryland FF (added in because it's our highest state)</t>
  </si>
  <si>
    <t>low estimate     (Pope 2002)</t>
  </si>
  <si>
    <t>Health Impact Costs ($/kWh)</t>
  </si>
  <si>
    <t>Avoided Health Impact Costs</t>
  </si>
  <si>
    <t>Health Impact Costs avoided (Machol &amp; Rizk, 2012 (in press)) US EPA Analysis</t>
  </si>
  <si>
    <t>California FF, accounting for imports</t>
  </si>
  <si>
    <t>Locations in CA: http://www.energy.ca.gov/sb1305/labels/</t>
  </si>
  <si>
    <t>States: http://www.epa.gov/cleanenergy/documents/egridzips/eGRID2012V1_0_year09_SummaryTables.pdf</t>
  </si>
  <si>
    <t>Detroit Energy: http://www.dteenergy.com/dteEnergyCompany/environment/generation/fuelMix.html</t>
  </si>
  <si>
    <t>Midwest States: http://www.dteenergy.com/dteEnergyCompany/environment/generation/fuelMix.html</t>
  </si>
  <si>
    <t>Oil</t>
  </si>
  <si>
    <t>Other FF</t>
  </si>
  <si>
    <t>Biomass</t>
  </si>
  <si>
    <t>Hydro</t>
  </si>
  <si>
    <t>Wind</t>
  </si>
  <si>
    <t>Solar</t>
  </si>
  <si>
    <t>Geothermal</t>
  </si>
  <si>
    <t>Renewable</t>
  </si>
  <si>
    <t>TOTAL</t>
  </si>
  <si>
    <t>Alabama</t>
  </si>
  <si>
    <t>Alaska</t>
  </si>
  <si>
    <t>Arizona</t>
  </si>
  <si>
    <t>Arkansas</t>
  </si>
  <si>
    <t>Connecticut</t>
  </si>
  <si>
    <t>Delaware</t>
  </si>
  <si>
    <t>Florida</t>
  </si>
  <si>
    <t>Georgia</t>
  </si>
  <si>
    <t>Hawaii</t>
  </si>
  <si>
    <t>Idaho</t>
  </si>
  <si>
    <t>Illinois</t>
  </si>
  <si>
    <t>Iowa</t>
  </si>
  <si>
    <t>Kansas</t>
  </si>
  <si>
    <t>Kentucky</t>
  </si>
  <si>
    <t>Loisiana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</si>
  <si>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</si>
  <si>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</si>
  <si>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</si>
  <si>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</si>
  <si>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</si>
  <si>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</si>
  <si>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</si>
  <si>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</si>
  <si>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</si>
  <si>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</si>
  <si>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</si>
  <si>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</si>
  <si>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</si>
  <si>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</si>
  <si>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</si>
  <si>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</si>
  <si>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</si>
  <si>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</si>
  <si>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</si>
  <si>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</si>
  <si>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</si>
  <si>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</si>
  <si>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</si>
  <si>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</si>
  <si>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</si>
  <si>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</si>
  <si>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</si>
  <si>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</si>
  <si>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</si>
  <si>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Wisconsin</t>
  </si>
  <si>
    <t>Wyoming</t>
  </si>
  <si>
    <t>DC</t>
  </si>
  <si>
    <t>United States</t>
  </si>
  <si>
    <t>All Data is from 2009- EPA eGRID</t>
  </si>
  <si>
    <t>http://www.epa.gov/cleanenergy/documents/egridzips/eGRID2012V1_0_year09_SummaryTables.pdf</t>
  </si>
  <si>
    <t>Renewables</t>
  </si>
  <si>
    <t>Biomas</t>
  </si>
  <si>
    <t>Small Hydro</t>
  </si>
  <si>
    <t>All Renewables</t>
  </si>
  <si>
    <t>Large Hydro</t>
  </si>
  <si>
    <t>Natural Gas</t>
  </si>
  <si>
    <t>Pacific Gas and Electric</t>
  </si>
  <si>
    <t>Southern California Edison</t>
  </si>
  <si>
    <t>SCE</t>
  </si>
  <si>
    <t>San Diego Gas and Electric</t>
  </si>
  <si>
    <t>SDG&amp;E</t>
  </si>
  <si>
    <t>Alameda Municipal Power</t>
  </si>
  <si>
    <t>Anaheim Public Utilities</t>
  </si>
  <si>
    <t>City of Azusa</t>
  </si>
  <si>
    <t>City of Banning</t>
  </si>
  <si>
    <t>Biggs Municipal Utilities</t>
  </si>
  <si>
    <t>Colton Public Utilities</t>
  </si>
  <si>
    <t>City of Corona</t>
  </si>
  <si>
    <t>Glendale Water and Power</t>
  </si>
  <si>
    <t>GWP</t>
  </si>
  <si>
    <t>Hercules Municipal Utility</t>
  </si>
  <si>
    <t>City of Healdsburg</t>
  </si>
  <si>
    <t>Imperial Irrigation District</t>
  </si>
  <si>
    <t>IID</t>
  </si>
  <si>
    <t>Lassesn Municipal Utility District</t>
  </si>
  <si>
    <t>LA Department of Water and Power</t>
  </si>
  <si>
    <t>LADWP</t>
  </si>
  <si>
    <t>City of Lompoc</t>
  </si>
  <si>
    <t>Marin Energy Authority</t>
  </si>
  <si>
    <t>Merced Irrigation District</t>
  </si>
  <si>
    <t>Modesto Irrigation District</t>
  </si>
  <si>
    <t>Moreno Valley Electric Utility</t>
  </si>
  <si>
    <t>City of Palo Alto</t>
  </si>
  <si>
    <t>Pasadena Water and Power</t>
  </si>
  <si>
    <t>City of Pittsburg (Island Energy)</t>
  </si>
  <si>
    <t>Plumas Sierra</t>
  </si>
  <si>
    <t>Power &amp; Water Resources Pooling Authority</t>
  </si>
  <si>
    <t>(PWRPA)</t>
  </si>
  <si>
    <t>Rancho Cucamonga</t>
  </si>
  <si>
    <t>Redding Electric Utility</t>
  </si>
  <si>
    <t>(REU)</t>
  </si>
  <si>
    <t>Riverside Public Utilities</t>
  </si>
  <si>
    <t>Roseville Electric</t>
  </si>
  <si>
    <t>Sacramento Municipal Utility District</t>
  </si>
  <si>
    <t>(SMUD)</t>
  </si>
  <si>
    <t>San Francisco Public Utilities Commission</t>
  </si>
  <si>
    <t>City of Shasta Lake</t>
  </si>
  <si>
    <t>Silicon Valley Power</t>
  </si>
  <si>
    <t>Trinity Public Utility Distict</t>
  </si>
  <si>
    <t>Truckee-Donner Public Utilities District</t>
  </si>
  <si>
    <t>Turlock (TID Water and Power)</t>
  </si>
  <si>
    <t>City of Vernon</t>
  </si>
  <si>
    <t>Victorville Municipal Utilities Services</t>
  </si>
  <si>
    <t>http://www.energy.ca.gov/sb1305/labels/</t>
  </si>
  <si>
    <t>NREL "Residential, Commercial, and Utility-Scale Photovoltaic (PV) System Prices in the United States:</t>
  </si>
  <si>
    <t>Current Drivers and Cost- Reduction Opportunities" (2010)</t>
  </si>
  <si>
    <t>EPA: http://www.epa.gov/climateleadership/documents/emission-factors.pdf</t>
  </si>
  <si>
    <r>
      <t xml:space="preserve">EPA </t>
    </r>
    <r>
      <rPr>
        <i/>
        <sz val="10"/>
        <rFont val="Arial"/>
        <family val="2"/>
      </rPr>
      <t xml:space="preserve">Compilation of Air Pollutant Emission Factors </t>
    </r>
    <r>
      <rPr>
        <sz val="10"/>
        <rFont val="Arial"/>
        <family val="2"/>
      </rPr>
      <t>Chapter 1 http://www.epa.gov/ttnchie1/ap42/ch01/</t>
    </r>
  </si>
  <si>
    <r>
      <t xml:space="preserve">EIA </t>
    </r>
    <r>
      <rPr>
        <i/>
        <sz val="10"/>
        <rFont val="Arial"/>
        <family val="2"/>
      </rPr>
      <t>Sulfur Dioxide Uncontrolled Emission Factors</t>
    </r>
    <r>
      <rPr>
        <sz val="10"/>
        <rFont val="Arial"/>
        <family val="2"/>
      </rPr>
      <t xml:space="preserve"> http://www.eia.gov/electricity/annual/html/epa_a_01.html</t>
    </r>
  </si>
  <si>
    <r>
      <t xml:space="preserve">EPA </t>
    </r>
    <r>
      <rPr>
        <i/>
        <sz val="10"/>
        <rFont val="Arial"/>
        <family val="2"/>
      </rPr>
      <t>Emission Factors for Greenhouse Gas Inventories</t>
    </r>
    <r>
      <rPr>
        <sz val="10"/>
        <rFont val="Arial"/>
        <family val="2"/>
      </rPr>
      <t xml:space="preserve"> http://www.epa.gov/climateleadership/documents/emission-factors.pdf</t>
    </r>
  </si>
  <si>
    <r>
      <t xml:space="preserve">NETL </t>
    </r>
    <r>
      <rPr>
        <i/>
        <sz val="10"/>
        <rFont val="Arial"/>
        <family val="2"/>
      </rPr>
      <t>Types of Coal</t>
    </r>
    <r>
      <rPr>
        <sz val="10"/>
        <rFont val="Arial"/>
        <family val="2"/>
      </rPr>
      <t xml:space="preserve"> http://www.netl.doe.gov/technologies/coalpower/cfpp/CFPPs/CoalTypes.htm</t>
    </r>
  </si>
</sst>
</file>

<file path=xl/styles.xml><?xml version="1.0" encoding="utf-8"?>
<styleSheet xmlns="http://schemas.openxmlformats.org/spreadsheetml/2006/main">
  <numFmts count="13">
    <numFmt numFmtId="6" formatCode="&quot;$&quot;#,##0_);[Red]\(&quot;$&quot;#,##0\)"/>
    <numFmt numFmtId="8" formatCode="&quot;$&quot;#,##0.00_);[Red]\(&quot;$&quot;#,##0.00\)"/>
    <numFmt numFmtId="44" formatCode="_(&quot;$&quot;* #,##0.00_);_(&quot;$&quot;* \(#,##0.00\);_(&quot;$&quot;* &quot;-&quot;??_);_(@_)"/>
    <numFmt numFmtId="164" formatCode="0.000"/>
    <numFmt numFmtId="165" formatCode="#,##0.000"/>
    <numFmt numFmtId="166" formatCode="#,##0.0000"/>
    <numFmt numFmtId="167" formatCode="0.0%"/>
    <numFmt numFmtId="168" formatCode="#,##0.000000"/>
    <numFmt numFmtId="169" formatCode="&quot;$&quot;#,##0.00"/>
    <numFmt numFmtId="170" formatCode="&quot;$&quot;#,##0.000"/>
    <numFmt numFmtId="171" formatCode="_(&quot;$&quot;* #,##0.000_);_(&quot;$&quot;* \(#,##0.000\);_(&quot;$&quot;* &quot;-&quot;??_);_(@_)"/>
    <numFmt numFmtId="172" formatCode="_(&quot;$&quot;* #,##0_);_(&quot;$&quot;* \(#,##0\);_(&quot;$&quot;* &quot;-&quot;??_);_(@_)"/>
    <numFmt numFmtId="173" formatCode="0.0000%"/>
  </numFmts>
  <fonts count="28">
    <font>
      <sz val="10"/>
      <name val="Arial"/>
    </font>
    <font>
      <sz val="10"/>
      <name val="Arial"/>
      <family val="2"/>
    </font>
    <font>
      <b/>
      <sz val="10"/>
      <name val="Arial"/>
      <family val="2"/>
    </font>
    <font>
      <sz val="8"/>
      <name val="Arial"/>
      <family val="2"/>
    </font>
    <font>
      <b/>
      <u/>
      <sz val="10"/>
      <name val="Arial"/>
      <family val="2"/>
    </font>
    <font>
      <sz val="10"/>
      <name val="Arial"/>
      <family val="2"/>
    </font>
    <font>
      <vertAlign val="subscript"/>
      <sz val="10"/>
      <name val="Arial"/>
      <family val="2"/>
    </font>
    <font>
      <vertAlign val="superscript"/>
      <sz val="8"/>
      <name val="Arial"/>
      <family val="2"/>
    </font>
    <font>
      <u/>
      <sz val="10"/>
      <name val="Arial"/>
      <family val="2"/>
    </font>
    <font>
      <b/>
      <sz val="9"/>
      <name val="Arial"/>
      <family val="2"/>
    </font>
    <font>
      <i/>
      <sz val="8"/>
      <name val="Arial"/>
      <family val="2"/>
    </font>
    <font>
      <i/>
      <sz val="10"/>
      <name val="Arial"/>
      <family val="2"/>
    </font>
    <font>
      <b/>
      <sz val="10"/>
      <color indexed="9"/>
      <name val="Arial"/>
      <family val="2"/>
    </font>
    <font>
      <b/>
      <vertAlign val="subscript"/>
      <sz val="10"/>
      <color indexed="9"/>
      <name val="Arial"/>
      <family val="2"/>
    </font>
    <font>
      <b/>
      <sz val="10"/>
      <name val="Arial"/>
      <family val="2"/>
    </font>
    <font>
      <sz val="10"/>
      <name val="Arial"/>
      <family val="2"/>
    </font>
    <font>
      <sz val="8"/>
      <name val="Arial"/>
      <family val="2"/>
    </font>
    <font>
      <u/>
      <sz val="10"/>
      <name val="Arial"/>
      <family val="2"/>
    </font>
    <font>
      <sz val="10"/>
      <color indexed="9"/>
      <name val="Arial"/>
      <family val="2"/>
    </font>
    <font>
      <u/>
      <sz val="10"/>
      <color indexed="12"/>
      <name val="Arial"/>
      <family val="2"/>
    </font>
    <font>
      <b/>
      <sz val="8"/>
      <color indexed="12"/>
      <name val="Arial"/>
      <family val="2"/>
    </font>
    <font>
      <sz val="9"/>
      <color indexed="81"/>
      <name val="Arial"/>
      <family val="2"/>
    </font>
    <font>
      <b/>
      <sz val="9"/>
      <color indexed="81"/>
      <name val="Arial"/>
      <family val="2"/>
    </font>
    <font>
      <sz val="10"/>
      <color theme="0"/>
      <name val="Arial"/>
      <family val="2"/>
    </font>
    <font>
      <b/>
      <sz val="10"/>
      <color theme="0"/>
      <name val="Arial"/>
      <family val="2"/>
    </font>
    <font>
      <sz val="8"/>
      <color indexed="81"/>
      <name val="Tahoma"/>
      <family val="2"/>
    </font>
    <font>
      <b/>
      <sz val="8"/>
      <color indexed="81"/>
      <name val="Tahoma"/>
      <family val="2"/>
    </font>
    <font>
      <u/>
      <sz val="11"/>
      <color theme="10"/>
      <name val="Calibri"/>
      <family val="2"/>
    </font>
  </fonts>
  <fills count="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theme="3"/>
        <bgColor indexed="64"/>
      </patternFill>
    </fill>
    <fill>
      <patternFill patternType="solid">
        <fgColor theme="1"/>
        <bgColor indexed="64"/>
      </patternFill>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3" fontId="1" fillId="0" borderId="0"/>
  </cellStyleXfs>
  <cellXfs count="152">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0" fillId="0" borderId="0" xfId="0" applyFill="1" applyAlignment="1">
      <alignment horizontal="center"/>
    </xf>
    <xf numFmtId="0" fontId="4" fillId="0" borderId="0" xfId="0" applyFont="1"/>
    <xf numFmtId="9" fontId="0" fillId="2" borderId="0" xfId="0" applyNumberFormat="1" applyFill="1" applyAlignment="1">
      <alignment horizontal="center"/>
    </xf>
    <xf numFmtId="0" fontId="5" fillId="0" borderId="0" xfId="0" applyFont="1"/>
    <xf numFmtId="3" fontId="0" fillId="0" borderId="0" xfId="0" applyNumberFormat="1" applyFill="1" applyAlignment="1">
      <alignment horizontal="center"/>
    </xf>
    <xf numFmtId="9" fontId="0" fillId="0" borderId="0" xfId="0" applyNumberFormat="1" applyAlignment="1">
      <alignment horizontal="center"/>
    </xf>
    <xf numFmtId="3" fontId="0" fillId="0" borderId="0" xfId="0" applyNumberFormat="1" applyAlignment="1">
      <alignment horizontal="center"/>
    </xf>
    <xf numFmtId="164" fontId="0" fillId="0" borderId="0" xfId="0" applyNumberFormat="1" applyAlignment="1">
      <alignment horizontal="center"/>
    </xf>
    <xf numFmtId="3" fontId="1" fillId="0" borderId="0" xfId="3" applyFont="1"/>
    <xf numFmtId="3" fontId="2" fillId="0" borderId="0" xfId="3" applyFont="1"/>
    <xf numFmtId="0" fontId="0" fillId="0" borderId="0" xfId="0" applyBorder="1"/>
    <xf numFmtId="0" fontId="2" fillId="0" borderId="0" xfId="0" applyFont="1" applyBorder="1" applyAlignment="1">
      <alignment horizontal="center"/>
    </xf>
    <xf numFmtId="0" fontId="4" fillId="0" borderId="1" xfId="0" applyFont="1" applyBorder="1"/>
    <xf numFmtId="0" fontId="2" fillId="0" borderId="1" xfId="0" applyFont="1" applyBorder="1" applyAlignment="1">
      <alignment horizontal="center"/>
    </xf>
    <xf numFmtId="0" fontId="2" fillId="0" borderId="2" xfId="0" applyFont="1" applyBorder="1" applyAlignment="1">
      <alignment horizontal="center" vertical="center" wrapText="1"/>
    </xf>
    <xf numFmtId="0" fontId="4" fillId="0" borderId="3" xfId="0" applyFont="1" applyBorder="1"/>
    <xf numFmtId="0" fontId="0" fillId="0" borderId="1" xfId="0" applyBorder="1" applyAlignment="1">
      <alignment horizontal="center"/>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xf numFmtId="165" fontId="0" fillId="0" borderId="0" xfId="0" applyNumberFormat="1" applyFill="1" applyAlignment="1">
      <alignment horizontal="center"/>
    </xf>
    <xf numFmtId="0" fontId="0" fillId="0" borderId="0" xfId="0" applyFill="1"/>
    <xf numFmtId="0" fontId="4" fillId="0" borderId="0" xfId="0" applyFont="1" applyBorder="1"/>
    <xf numFmtId="0" fontId="0" fillId="0" borderId="0" xfId="0" applyBorder="1" applyAlignment="1">
      <alignment horizontal="center"/>
    </xf>
    <xf numFmtId="0" fontId="5" fillId="0" borderId="0" xfId="0" applyFont="1" applyBorder="1"/>
    <xf numFmtId="3" fontId="8" fillId="0" borderId="0" xfId="3" applyFont="1"/>
    <xf numFmtId="6" fontId="0" fillId="0" borderId="0" xfId="0" applyNumberFormat="1" applyAlignment="1">
      <alignment horizontal="center"/>
    </xf>
    <xf numFmtId="6" fontId="8" fillId="0" borderId="0" xfId="0" applyNumberFormat="1" applyFont="1" applyAlignment="1">
      <alignment horizontal="center"/>
    </xf>
    <xf numFmtId="4" fontId="3" fillId="0" borderId="0" xfId="0" applyNumberFormat="1" applyFont="1" applyAlignment="1">
      <alignment horizontal="center"/>
    </xf>
    <xf numFmtId="0" fontId="3" fillId="0" borderId="0" xfId="0" applyFont="1" applyAlignment="1">
      <alignment horizontal="center"/>
    </xf>
    <xf numFmtId="4" fontId="1" fillId="0" borderId="0" xfId="3" applyNumberFormat="1" applyAlignment="1">
      <alignment horizontal="center"/>
    </xf>
    <xf numFmtId="9" fontId="1" fillId="0" borderId="0" xfId="3" applyNumberFormat="1" applyAlignment="1">
      <alignment horizontal="center"/>
    </xf>
    <xf numFmtId="6" fontId="1" fillId="0" borderId="0" xfId="3" applyNumberFormat="1" applyAlignment="1">
      <alignment horizontal="center"/>
    </xf>
    <xf numFmtId="6" fontId="8" fillId="0" borderId="0" xfId="3" applyNumberFormat="1" applyFont="1" applyAlignment="1">
      <alignment horizontal="center"/>
    </xf>
    <xf numFmtId="3" fontId="1" fillId="0" borderId="0" xfId="3" applyAlignment="1">
      <alignment horizontal="center"/>
    </xf>
    <xf numFmtId="4" fontId="8" fillId="0" borderId="0" xfId="3" applyNumberFormat="1" applyFont="1" applyAlignment="1">
      <alignment horizontal="center"/>
    </xf>
    <xf numFmtId="0" fontId="9" fillId="0" borderId="0" xfId="0" applyFont="1" applyAlignment="1">
      <alignment horizontal="center"/>
    </xf>
    <xf numFmtId="6" fontId="5" fillId="2" borderId="0" xfId="0" applyNumberFormat="1" applyFont="1" applyFill="1" applyBorder="1" applyAlignment="1">
      <alignment horizontal="center"/>
    </xf>
    <xf numFmtId="3" fontId="0" fillId="0" borderId="0" xfId="0" applyNumberFormat="1" applyBorder="1" applyAlignment="1">
      <alignment horizontal="center"/>
    </xf>
    <xf numFmtId="4" fontId="3" fillId="0" borderId="0" xfId="0" applyNumberFormat="1" applyFont="1" applyAlignment="1">
      <alignment horizontal="left" indent="1"/>
    </xf>
    <xf numFmtId="0" fontId="5" fillId="0" borderId="0" xfId="0" applyFont="1" applyAlignment="1">
      <alignment horizontal="center"/>
    </xf>
    <xf numFmtId="4" fontId="10" fillId="0" borderId="0" xfId="0" applyNumberFormat="1" applyFont="1" applyAlignment="1">
      <alignment horizontal="center"/>
    </xf>
    <xf numFmtId="0" fontId="10" fillId="0" borderId="0" xfId="0" applyFont="1" applyAlignment="1">
      <alignment horizontal="center"/>
    </xf>
    <xf numFmtId="0" fontId="11" fillId="0" borderId="0" xfId="0" applyFont="1" applyAlignment="1">
      <alignment horizontal="center"/>
    </xf>
    <xf numFmtId="0" fontId="2" fillId="0" borderId="2" xfId="0" applyFont="1" applyBorder="1" applyAlignment="1">
      <alignment vertical="center" wrapText="1"/>
    </xf>
    <xf numFmtId="4" fontId="10" fillId="0" borderId="1" xfId="0" applyNumberFormat="1" applyFont="1" applyBorder="1" applyAlignment="1">
      <alignment horizontal="center"/>
    </xf>
    <xf numFmtId="0" fontId="10" fillId="0" borderId="1" xfId="0" applyFont="1" applyBorder="1" applyAlignment="1">
      <alignment horizontal="center"/>
    </xf>
    <xf numFmtId="0" fontId="11" fillId="0" borderId="1" xfId="0" applyFont="1" applyBorder="1" applyAlignment="1">
      <alignment horizontal="center"/>
    </xf>
    <xf numFmtId="3" fontId="8" fillId="0" borderId="1" xfId="3" applyFont="1" applyBorder="1"/>
    <xf numFmtId="3" fontId="1" fillId="0" borderId="1" xfId="3" applyBorder="1" applyAlignment="1">
      <alignment horizontal="center"/>
    </xf>
    <xf numFmtId="3" fontId="12" fillId="3" borderId="0" xfId="3" applyFont="1" applyFill="1"/>
    <xf numFmtId="3" fontId="12" fillId="3" borderId="0" xfId="3" applyFont="1" applyFill="1" applyAlignment="1">
      <alignment horizontal="center"/>
    </xf>
    <xf numFmtId="6" fontId="12" fillId="3" borderId="0" xfId="3" applyNumberFormat="1" applyFont="1" applyFill="1" applyAlignment="1">
      <alignment horizontal="center"/>
    </xf>
    <xf numFmtId="0" fontId="12" fillId="3" borderId="0" xfId="0" applyFont="1" applyFill="1" applyAlignment="1">
      <alignment horizontal="center"/>
    </xf>
    <xf numFmtId="0" fontId="0" fillId="0" borderId="0" xfId="0" applyAlignment="1">
      <alignment horizontal="left" indent="1"/>
    </xf>
    <xf numFmtId="0" fontId="12" fillId="3" borderId="0" xfId="0" applyFont="1" applyFill="1"/>
    <xf numFmtId="3" fontId="12" fillId="3" borderId="0" xfId="0" applyNumberFormat="1" applyFont="1" applyFill="1" applyAlignment="1">
      <alignment horizontal="center"/>
    </xf>
    <xf numFmtId="0" fontId="14" fillId="0" borderId="0" xfId="0" applyFont="1" applyFill="1"/>
    <xf numFmtId="0" fontId="14" fillId="0" borderId="0" xfId="0" applyFont="1" applyFill="1" applyAlignment="1">
      <alignment horizontal="center"/>
    </xf>
    <xf numFmtId="0" fontId="15" fillId="0" borderId="0" xfId="0" applyFont="1" applyFill="1" applyAlignment="1">
      <alignment horizontal="center"/>
    </xf>
    <xf numFmtId="0" fontId="15" fillId="0" borderId="0" xfId="0" applyFont="1" applyFill="1"/>
    <xf numFmtId="0" fontId="5" fillId="0" borderId="0" xfId="0" applyFont="1"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8" fillId="0" borderId="0" xfId="0" applyFont="1"/>
    <xf numFmtId="3"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12" fillId="3" borderId="0" xfId="0" applyFont="1" applyFill="1" applyAlignment="1">
      <alignment vertical="center"/>
    </xf>
    <xf numFmtId="0" fontId="12" fillId="3" borderId="0" xfId="0" applyFont="1" applyFill="1" applyAlignment="1">
      <alignment horizontal="center" vertical="center"/>
    </xf>
    <xf numFmtId="165" fontId="12" fillId="3" borderId="0" xfId="0" applyNumberFormat="1" applyFont="1" applyFill="1" applyAlignment="1">
      <alignment horizontal="center" vertical="center"/>
    </xf>
    <xf numFmtId="4" fontId="12" fillId="3" borderId="0" xfId="3" applyNumberFormat="1" applyFont="1" applyFill="1" applyAlignment="1">
      <alignment horizontal="center"/>
    </xf>
    <xf numFmtId="4" fontId="16" fillId="0" borderId="0" xfId="0" applyNumberFormat="1" applyFont="1"/>
    <xf numFmtId="6" fontId="1" fillId="0" borderId="0" xfId="3" applyNumberFormat="1" applyFont="1" applyAlignment="1">
      <alignment horizontal="center"/>
    </xf>
    <xf numFmtId="6" fontId="1" fillId="0" borderId="0" xfId="0" applyNumberFormat="1" applyFont="1" applyAlignment="1">
      <alignment horizontal="center"/>
    </xf>
    <xf numFmtId="6" fontId="17" fillId="0" borderId="0" xfId="0" applyNumberFormat="1" applyFont="1" applyBorder="1" applyAlignment="1">
      <alignment horizontal="center"/>
    </xf>
    <xf numFmtId="9" fontId="0" fillId="0" borderId="0" xfId="0" applyNumberFormat="1" applyFill="1" applyAlignment="1">
      <alignment horizontal="center"/>
    </xf>
    <xf numFmtId="3" fontId="1" fillId="0" borderId="1" xfId="3" applyBorder="1"/>
    <xf numFmtId="3" fontId="1" fillId="0" borderId="0" xfId="3"/>
    <xf numFmtId="165" fontId="1" fillId="0" borderId="0" xfId="3" applyNumberFormat="1" applyAlignment="1">
      <alignment horizontal="right"/>
    </xf>
    <xf numFmtId="0" fontId="2" fillId="0" borderId="0" xfId="0" applyFont="1" applyFill="1" applyAlignment="1">
      <alignment horizontal="center"/>
    </xf>
    <xf numFmtId="3" fontId="4" fillId="0" borderId="0" xfId="3" applyFont="1"/>
    <xf numFmtId="168" fontId="12" fillId="3" borderId="0" xfId="0" applyNumberFormat="1" applyFont="1" applyFill="1" applyAlignment="1">
      <alignment horizontal="center" vertical="center"/>
    </xf>
    <xf numFmtId="3" fontId="15" fillId="0" borderId="0" xfId="0" applyNumberFormat="1" applyFont="1" applyFill="1" applyAlignment="1">
      <alignment horizontal="center"/>
    </xf>
    <xf numFmtId="0" fontId="18" fillId="3" borderId="0" xfId="0" applyFont="1" applyFill="1" applyBorder="1" applyAlignment="1">
      <alignment horizontal="center"/>
    </xf>
    <xf numFmtId="0" fontId="18" fillId="3" borderId="0" xfId="0" applyFont="1" applyFill="1" applyAlignment="1">
      <alignment horizontal="center" vertical="center"/>
    </xf>
    <xf numFmtId="0" fontId="0" fillId="0" borderId="1" xfId="0" applyFill="1" applyBorder="1" applyAlignment="1">
      <alignment horizontal="center"/>
    </xf>
    <xf numFmtId="165" fontId="0" fillId="0" borderId="1" xfId="0" applyNumberFormat="1" applyFill="1" applyBorder="1" applyAlignment="1">
      <alignment horizontal="center"/>
    </xf>
    <xf numFmtId="0" fontId="0" fillId="0" borderId="1" xfId="0" applyFill="1" applyBorder="1"/>
    <xf numFmtId="165" fontId="2" fillId="0" borderId="0" xfId="0" applyNumberFormat="1" applyFont="1" applyFill="1" applyAlignment="1">
      <alignment horizontal="center"/>
    </xf>
    <xf numFmtId="166" fontId="0" fillId="0" borderId="0" xfId="0" applyNumberFormat="1" applyFill="1" applyAlignment="1">
      <alignment horizontal="center"/>
    </xf>
    <xf numFmtId="0" fontId="1" fillId="0" borderId="0" xfId="0" applyFont="1"/>
    <xf numFmtId="0" fontId="0" fillId="2" borderId="0" xfId="0" applyFill="1"/>
    <xf numFmtId="0" fontId="8" fillId="0" borderId="0" xfId="0" applyFont="1" applyAlignment="1">
      <alignment horizontal="center"/>
    </xf>
    <xf numFmtId="0" fontId="20" fillId="0" borderId="0" xfId="0" applyFont="1"/>
    <xf numFmtId="0" fontId="20" fillId="0" borderId="0" xfId="0" applyFont="1" applyAlignment="1">
      <alignment horizontal="right"/>
    </xf>
    <xf numFmtId="0" fontId="19" fillId="0" borderId="0" xfId="2" applyAlignment="1" applyProtection="1">
      <alignment horizontal="left" indent="1"/>
    </xf>
    <xf numFmtId="167" fontId="0" fillId="2" borderId="0" xfId="0" applyNumberFormat="1" applyFill="1" applyAlignment="1">
      <alignment horizontal="center"/>
    </xf>
    <xf numFmtId="0" fontId="1" fillId="0" borderId="0" xfId="0" applyFont="1" applyFill="1"/>
    <xf numFmtId="0" fontId="0" fillId="0" borderId="8" xfId="0" applyBorder="1"/>
    <xf numFmtId="0" fontId="0" fillId="0" borderId="9" xfId="0" applyBorder="1" applyAlignment="1">
      <alignment horizontal="center"/>
    </xf>
    <xf numFmtId="0" fontId="8" fillId="0" borderId="8" xfId="0" applyFont="1" applyBorder="1"/>
    <xf numFmtId="0" fontId="5" fillId="0" borderId="0" xfId="0" applyFont="1" applyBorder="1" applyAlignment="1">
      <alignment horizontal="center"/>
    </xf>
    <xf numFmtId="0" fontId="5" fillId="0" borderId="0" xfId="0" applyFont="1" applyBorder="1" applyAlignment="1">
      <alignment horizontal="center" wrapText="1"/>
    </xf>
    <xf numFmtId="0" fontId="8" fillId="0" borderId="0" xfId="0" applyFont="1" applyBorder="1" applyAlignment="1">
      <alignment horizontal="center" wrapText="1"/>
    </xf>
    <xf numFmtId="0" fontId="5" fillId="0" borderId="8" xfId="0" applyFont="1" applyBorder="1"/>
    <xf numFmtId="8" fontId="0" fillId="0" borderId="0" xfId="0" applyNumberFormat="1" applyBorder="1" applyAlignment="1">
      <alignment horizontal="right"/>
    </xf>
    <xf numFmtId="172" fontId="23" fillId="5" borderId="0" xfId="1" applyNumberFormat="1" applyFont="1" applyFill="1" applyBorder="1" applyAlignment="1">
      <alignment horizontal="center"/>
    </xf>
    <xf numFmtId="172" fontId="0" fillId="0" borderId="0" xfId="1" applyNumberFormat="1" applyFont="1" applyBorder="1" applyAlignment="1">
      <alignment horizontal="center"/>
    </xf>
    <xf numFmtId="0" fontId="5" fillId="0" borderId="8" xfId="0" applyFont="1" applyFill="1" applyBorder="1"/>
    <xf numFmtId="169" fontId="0" fillId="0" borderId="0" xfId="0" applyNumberFormat="1" applyBorder="1"/>
    <xf numFmtId="170" fontId="0" fillId="0" borderId="0" xfId="0" applyNumberFormat="1" applyBorder="1"/>
    <xf numFmtId="171" fontId="0" fillId="0" borderId="0" xfId="1" applyNumberFormat="1" applyFont="1" applyBorder="1"/>
    <xf numFmtId="44" fontId="0" fillId="0" borderId="0" xfId="1" applyFont="1" applyBorder="1"/>
    <xf numFmtId="0" fontId="5" fillId="0" borderId="10" xfId="0" applyFont="1" applyFill="1" applyBorder="1"/>
    <xf numFmtId="169" fontId="0" fillId="0" borderId="11" xfId="0" applyNumberFormat="1" applyBorder="1"/>
    <xf numFmtId="44" fontId="0" fillId="0" borderId="11" xfId="1" applyFont="1" applyBorder="1"/>
    <xf numFmtId="0" fontId="0" fillId="0" borderId="11" xfId="0" applyBorder="1" applyAlignment="1">
      <alignment horizontal="center"/>
    </xf>
    <xf numFmtId="172" fontId="23" fillId="5" borderId="11" xfId="1" applyNumberFormat="1" applyFont="1" applyFill="1" applyBorder="1" applyAlignment="1">
      <alignment horizontal="center"/>
    </xf>
    <xf numFmtId="0" fontId="0" fillId="0" borderId="12" xfId="0" applyBorder="1" applyAlignment="1">
      <alignment horizontal="center"/>
    </xf>
    <xf numFmtId="0" fontId="5" fillId="0" borderId="0" xfId="0" applyFont="1" applyAlignment="1">
      <alignment horizontal="left" indent="1"/>
    </xf>
    <xf numFmtId="0" fontId="2" fillId="0" borderId="0" xfId="0" applyFont="1" applyBorder="1" applyAlignment="1">
      <alignment horizontal="center" vertical="center" wrapText="1"/>
    </xf>
    <xf numFmtId="1" fontId="0" fillId="0" borderId="0" xfId="0" applyNumberFormat="1"/>
    <xf numFmtId="9" fontId="0" fillId="0" borderId="0" xfId="0" applyNumberFormat="1" applyFill="1"/>
    <xf numFmtId="167" fontId="1" fillId="0" borderId="0" xfId="3" applyNumberFormat="1" applyAlignment="1">
      <alignment horizontal="center"/>
    </xf>
    <xf numFmtId="0" fontId="1" fillId="0" borderId="0" xfId="0" applyFont="1" applyAlignment="1">
      <alignment horizontal="left" indent="1"/>
    </xf>
    <xf numFmtId="173" fontId="0" fillId="0" borderId="0" xfId="0" applyNumberFormat="1"/>
    <xf numFmtId="167" fontId="0" fillId="0" borderId="0" xfId="0" applyNumberFormat="1"/>
    <xf numFmtId="0" fontId="27" fillId="0" borderId="0" xfId="2" applyFont="1" applyAlignment="1" applyProtection="1"/>
    <xf numFmtId="10" fontId="0" fillId="0" borderId="0" xfId="0" applyNumberFormat="1"/>
    <xf numFmtId="0" fontId="0" fillId="0" borderId="0" xfId="0" applyAlignment="1">
      <alignment horizontal="center"/>
    </xf>
    <xf numFmtId="0" fontId="1" fillId="0" borderId="0" xfId="0" applyFont="1" applyAlignment="1">
      <alignment horizontal="left"/>
    </xf>
    <xf numFmtId="0" fontId="5" fillId="0" borderId="13" xfId="0" applyFont="1" applyBorder="1"/>
    <xf numFmtId="0" fontId="1" fillId="0" borderId="0" xfId="0" applyFont="1" applyAlignment="1">
      <alignment vertical="center"/>
    </xf>
    <xf numFmtId="2" fontId="0" fillId="0" borderId="0" xfId="0" applyNumberFormat="1" applyAlignment="1">
      <alignment horizontal="center"/>
    </xf>
    <xf numFmtId="0" fontId="1" fillId="0" borderId="0" xfId="0" applyFont="1" applyFill="1" applyBorder="1"/>
    <xf numFmtId="0" fontId="24" fillId="4" borderId="5" xfId="0" applyFont="1" applyFill="1" applyBorder="1" applyAlignment="1">
      <alignment horizontal="left"/>
    </xf>
    <xf numFmtId="0" fontId="24" fillId="4" borderId="6" xfId="0" applyFont="1" applyFill="1" applyBorder="1" applyAlignment="1">
      <alignment horizontal="left"/>
    </xf>
    <xf numFmtId="0" fontId="24" fillId="4" borderId="7" xfId="0" applyFont="1" applyFill="1" applyBorder="1" applyAlignment="1">
      <alignment horizontal="left"/>
    </xf>
    <xf numFmtId="0" fontId="0" fillId="0" borderId="1" xfId="0" applyBorder="1" applyAlignment="1">
      <alignment horizontal="center"/>
    </xf>
    <xf numFmtId="0" fontId="0" fillId="2" borderId="0" xfId="0" applyFill="1" applyAlignment="1">
      <alignment horizontal="center"/>
    </xf>
    <xf numFmtId="0" fontId="12" fillId="3" borderId="0" xfId="0" applyFont="1" applyFill="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xf>
    <xf numFmtId="3" fontId="2" fillId="0" borderId="2" xfId="3"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xf>
  </cellXfs>
  <cellStyles count="4">
    <cellStyle name="Currency" xfId="1" builtinId="4"/>
    <cellStyle name="Hyperlink" xfId="2" builtinId="8"/>
    <cellStyle name="Normal" xfId="0" builtinId="0"/>
    <cellStyle name="Normal_Sheet"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1000125</xdr:colOff>
      <xdr:row>7</xdr:row>
      <xdr:rowOff>66675</xdr:rowOff>
    </xdr:from>
    <xdr:to>
      <xdr:col>1</xdr:col>
      <xdr:colOff>419100</xdr:colOff>
      <xdr:row>19</xdr:row>
      <xdr:rowOff>123825</xdr:rowOff>
    </xdr:to>
    <xdr:sp macro="" textlink="">
      <xdr:nvSpPr>
        <xdr:cNvPr id="2086" name="AutoShape 2"/>
        <xdr:cNvSpPr>
          <a:spLocks/>
        </xdr:cNvSpPr>
      </xdr:nvSpPr>
      <xdr:spPr bwMode="auto">
        <a:xfrm>
          <a:off x="1000125" y="1181100"/>
          <a:ext cx="466725" cy="1990725"/>
        </a:xfrm>
        <a:prstGeom prst="leftBrace">
          <a:avLst>
            <a:gd name="adj1" fmla="val 35544"/>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hyperlink" Target="http://www.epa.gov/cleanenergy/documents/egridzips/eGRID2012V1_0_year09_SummaryTables.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energy.ca.gov/sb1305/labels/"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U129"/>
  <sheetViews>
    <sheetView topLeftCell="A43" zoomScaleNormal="100" workbookViewId="0">
      <selection activeCell="B52" sqref="B52"/>
    </sheetView>
  </sheetViews>
  <sheetFormatPr defaultColWidth="8.85546875" defaultRowHeight="12.75"/>
  <cols>
    <col min="1" max="1" width="13.28515625" customWidth="1"/>
    <col min="2" max="2" width="37.7109375" bestFit="1" customWidth="1"/>
    <col min="3" max="3" width="14.85546875" style="3" bestFit="1" customWidth="1"/>
    <col min="4" max="4" width="12.85546875" style="3" bestFit="1" customWidth="1"/>
    <col min="5" max="5" width="16.7109375" style="3" bestFit="1" customWidth="1"/>
    <col min="6" max="6" width="11.85546875" style="3" customWidth="1"/>
    <col min="7" max="7" width="11.28515625" style="3" customWidth="1"/>
    <col min="8" max="8" width="15.140625" style="3" bestFit="1" customWidth="1"/>
    <col min="9" max="9" width="11.42578125" style="3" customWidth="1"/>
    <col min="10" max="10" width="13.42578125" style="3" customWidth="1"/>
    <col min="11" max="11" width="3" style="3" customWidth="1"/>
    <col min="12" max="12" width="12.85546875" style="3" bestFit="1" customWidth="1"/>
    <col min="13" max="13" width="9.140625" style="3" customWidth="1"/>
  </cols>
  <sheetData>
    <row r="1" spans="1:13">
      <c r="F1" s="21"/>
      <c r="G1" s="21"/>
      <c r="H1" s="21"/>
    </row>
    <row r="2" spans="1:13">
      <c r="F2" s="144" t="s">
        <v>71</v>
      </c>
      <c r="G2" s="144"/>
      <c r="H2" s="144"/>
    </row>
    <row r="3" spans="1:13">
      <c r="F3" s="145" t="s">
        <v>72</v>
      </c>
      <c r="G3" s="145"/>
      <c r="H3" s="145"/>
    </row>
    <row r="4" spans="1:13" s="1" customFormat="1">
      <c r="C4" s="2"/>
      <c r="D4" s="2"/>
      <c r="E4" s="2"/>
      <c r="F4" s="146" t="s">
        <v>73</v>
      </c>
      <c r="G4" s="146"/>
      <c r="H4" s="146"/>
      <c r="I4" s="2"/>
      <c r="J4" s="2"/>
      <c r="K4" s="2"/>
      <c r="L4" s="2"/>
      <c r="M4" s="2"/>
    </row>
    <row r="5" spans="1:13">
      <c r="A5" s="147" t="s">
        <v>61</v>
      </c>
      <c r="B5" s="20"/>
      <c r="C5" s="18" t="s">
        <v>36</v>
      </c>
      <c r="D5" s="2"/>
      <c r="E5" s="2"/>
      <c r="F5" s="2"/>
      <c r="G5" s="2"/>
      <c r="H5" s="2"/>
      <c r="I5" s="2"/>
      <c r="J5" s="2"/>
      <c r="K5" s="2"/>
      <c r="L5" s="2"/>
    </row>
    <row r="6" spans="1:13">
      <c r="A6" s="147"/>
      <c r="B6" s="27"/>
      <c r="C6" s="16"/>
      <c r="D6" s="2"/>
      <c r="E6" s="2"/>
      <c r="F6" s="2"/>
      <c r="G6" s="2"/>
      <c r="H6" s="2"/>
      <c r="I6" s="2"/>
      <c r="J6" s="2"/>
      <c r="K6" s="2"/>
      <c r="L6" s="2"/>
    </row>
    <row r="7" spans="1:13">
      <c r="A7" s="147"/>
      <c r="B7" s="29" t="s">
        <v>48</v>
      </c>
      <c r="C7" s="42">
        <v>1000000</v>
      </c>
      <c r="D7" s="2"/>
      <c r="E7" s="2"/>
      <c r="F7" s="2"/>
      <c r="G7" s="2"/>
      <c r="H7" s="2"/>
      <c r="I7" s="2"/>
      <c r="J7" s="2"/>
      <c r="K7" s="2"/>
      <c r="L7" s="2"/>
    </row>
    <row r="8" spans="1:13">
      <c r="A8" s="147"/>
      <c r="B8" t="s">
        <v>35</v>
      </c>
      <c r="C8" s="4">
        <v>3.3839999999999999</v>
      </c>
    </row>
    <row r="9" spans="1:13">
      <c r="A9" s="147"/>
      <c r="B9" t="s">
        <v>37</v>
      </c>
      <c r="C9" s="102">
        <v>0.21</v>
      </c>
    </row>
    <row r="10" spans="1:13">
      <c r="A10" s="147"/>
      <c r="B10" t="s">
        <v>38</v>
      </c>
      <c r="C10" s="9">
        <f>$C$8*365*24*$C$9</f>
        <v>6225.2063999999991</v>
      </c>
    </row>
    <row r="11" spans="1:13">
      <c r="A11" s="22"/>
      <c r="B11" s="15"/>
      <c r="C11" s="9"/>
    </row>
    <row r="12" spans="1:13">
      <c r="A12" s="147" t="s">
        <v>62</v>
      </c>
      <c r="B12" s="1" t="s">
        <v>53</v>
      </c>
      <c r="C12" s="41" t="s">
        <v>54</v>
      </c>
      <c r="D12" s="41" t="s">
        <v>56</v>
      </c>
      <c r="E12" s="148" t="s">
        <v>60</v>
      </c>
      <c r="F12" s="148"/>
      <c r="G12" s="148"/>
      <c r="H12" s="148"/>
    </row>
    <row r="13" spans="1:13" ht="12.75" customHeight="1">
      <c r="A13" s="147"/>
      <c r="B13" s="6"/>
      <c r="C13" s="41" t="s">
        <v>55</v>
      </c>
      <c r="D13" s="41" t="s">
        <v>57</v>
      </c>
      <c r="E13" s="45" t="s">
        <v>50</v>
      </c>
      <c r="F13" s="45" t="s">
        <v>51</v>
      </c>
      <c r="G13" s="45" t="s">
        <v>52</v>
      </c>
      <c r="H13" s="45" t="s">
        <v>31</v>
      </c>
    </row>
    <row r="14" spans="1:13">
      <c r="A14" s="147"/>
      <c r="B14" s="20"/>
      <c r="C14" s="21"/>
      <c r="D14" s="21"/>
      <c r="E14" s="50">
        <v>1</v>
      </c>
      <c r="F14" s="51">
        <v>1.1299999999999999</v>
      </c>
      <c r="G14" s="51">
        <v>1.22</v>
      </c>
      <c r="H14" s="52"/>
    </row>
    <row r="15" spans="1:13">
      <c r="A15" s="147"/>
      <c r="B15" s="6"/>
      <c r="E15" s="46"/>
      <c r="F15" s="47"/>
      <c r="G15" s="47"/>
      <c r="H15" s="48"/>
    </row>
    <row r="16" spans="1:13">
      <c r="A16" s="147"/>
      <c r="B16" s="13" t="s">
        <v>45</v>
      </c>
      <c r="C16" s="129">
        <v>5.0000000000000001E-3</v>
      </c>
      <c r="D16" s="36">
        <v>0.45</v>
      </c>
      <c r="E16" s="37">
        <f>ROUND(C$7*C16*(1-D16),-2)</f>
        <v>2800</v>
      </c>
      <c r="F16" s="31">
        <v>0</v>
      </c>
      <c r="G16" s="31">
        <v>0</v>
      </c>
      <c r="H16" s="31">
        <f>SUM(E16:G16)</f>
        <v>2800</v>
      </c>
    </row>
    <row r="17" spans="1:8">
      <c r="A17" s="147"/>
      <c r="B17" s="13" t="s">
        <v>46</v>
      </c>
      <c r="C17" s="129">
        <v>0.14388000000000001</v>
      </c>
      <c r="D17" s="36">
        <v>0.45</v>
      </c>
      <c r="E17" s="37">
        <f>ROUND(C$7*C17*(1-D17),-2)</f>
        <v>79100</v>
      </c>
      <c r="F17" s="31">
        <v>0</v>
      </c>
      <c r="G17" s="31">
        <v>0</v>
      </c>
      <c r="H17" s="31">
        <f>SUM(E17:G17)</f>
        <v>79100</v>
      </c>
    </row>
    <row r="18" spans="1:8">
      <c r="A18" s="147"/>
      <c r="B18" s="13" t="s">
        <v>47</v>
      </c>
      <c r="C18" s="129">
        <v>1.2800000000000001E-2</v>
      </c>
      <c r="D18" s="36">
        <v>0.45</v>
      </c>
      <c r="E18" s="78">
        <f>ROUND(C$7*C18*(1-D18),-2)</f>
        <v>7000</v>
      </c>
      <c r="F18" s="79">
        <v>0</v>
      </c>
      <c r="G18" s="79">
        <v>0</v>
      </c>
      <c r="H18" s="79">
        <f>SUM(E18:G18)</f>
        <v>7000</v>
      </c>
    </row>
    <row r="19" spans="1:8">
      <c r="A19" s="147"/>
      <c r="B19" s="30"/>
      <c r="C19" s="36"/>
      <c r="D19" s="36"/>
      <c r="E19" s="38"/>
      <c r="F19" s="32"/>
      <c r="G19" s="32"/>
      <c r="H19" s="32"/>
    </row>
    <row r="20" spans="1:8">
      <c r="A20" s="147"/>
      <c r="B20" s="13" t="s">
        <v>83</v>
      </c>
      <c r="C20" s="36"/>
      <c r="D20" s="36"/>
      <c r="E20" s="38">
        <v>0</v>
      </c>
      <c r="F20" s="80">
        <f>E22*(F14-1)</f>
        <v>11556.999999999991</v>
      </c>
      <c r="G20" s="80">
        <f>(E22*(G14-1))</f>
        <v>19557.999999999996</v>
      </c>
      <c r="H20" s="32">
        <f>SUM(E20:G20)</f>
        <v>31114.999999999985</v>
      </c>
    </row>
    <row r="21" spans="1:8">
      <c r="A21" s="147"/>
      <c r="B21" s="13"/>
      <c r="C21" s="36"/>
      <c r="D21" s="36"/>
      <c r="E21" s="37"/>
    </row>
    <row r="22" spans="1:8">
      <c r="A22" s="147"/>
      <c r="B22" s="55" t="s">
        <v>75</v>
      </c>
      <c r="C22" s="56"/>
      <c r="D22" s="56"/>
      <c r="E22" s="57">
        <f>SUM(E16:E20)</f>
        <v>88900</v>
      </c>
      <c r="F22" s="57">
        <f>SUM(F16:F20)</f>
        <v>11556.999999999991</v>
      </c>
      <c r="G22" s="57">
        <f>SUM(G16:G20)</f>
        <v>19557.999999999996</v>
      </c>
      <c r="H22" s="57">
        <f>SUM(H16:H20)</f>
        <v>120014.99999999999</v>
      </c>
    </row>
    <row r="23" spans="1:8">
      <c r="A23" s="22"/>
      <c r="B23" s="14"/>
      <c r="C23" s="39"/>
      <c r="D23" s="39"/>
      <c r="E23" s="37"/>
      <c r="F23" s="37"/>
      <c r="G23" s="37"/>
      <c r="H23" s="37"/>
    </row>
    <row r="24" spans="1:8">
      <c r="A24" s="22"/>
      <c r="B24" s="14"/>
      <c r="C24" s="39"/>
      <c r="D24" s="39"/>
      <c r="E24" s="148" t="s">
        <v>59</v>
      </c>
      <c r="F24" s="148"/>
      <c r="G24" s="148"/>
      <c r="H24" s="148"/>
    </row>
    <row r="25" spans="1:8">
      <c r="A25" s="149" t="s">
        <v>77</v>
      </c>
      <c r="B25" s="1" t="s">
        <v>53</v>
      </c>
      <c r="C25" s="39"/>
      <c r="D25" s="39"/>
      <c r="E25" s="45" t="s">
        <v>50</v>
      </c>
      <c r="F25" s="45" t="s">
        <v>51</v>
      </c>
      <c r="G25" s="45" t="s">
        <v>52</v>
      </c>
      <c r="H25" s="45" t="s">
        <v>31</v>
      </c>
    </row>
    <row r="26" spans="1:8" ht="12.75" customHeight="1">
      <c r="A26" s="149"/>
      <c r="B26" s="53"/>
      <c r="C26" s="54"/>
      <c r="D26" s="54"/>
      <c r="E26" s="50">
        <v>1.26</v>
      </c>
      <c r="F26" s="51">
        <v>0.2</v>
      </c>
      <c r="G26" s="51">
        <v>0.4</v>
      </c>
      <c r="H26" s="52"/>
    </row>
    <row r="27" spans="1:8">
      <c r="A27" s="149"/>
      <c r="B27" s="30"/>
      <c r="C27" s="39"/>
      <c r="D27" s="39"/>
      <c r="E27" s="33"/>
      <c r="F27" s="34"/>
      <c r="G27" s="34"/>
    </row>
    <row r="28" spans="1:8">
      <c r="A28" s="149"/>
      <c r="B28" s="13" t="s">
        <v>45</v>
      </c>
      <c r="C28" s="39"/>
      <c r="D28" s="35"/>
      <c r="E28" s="35">
        <f>E16/100000*$E$26</f>
        <v>3.5279999999999999E-2</v>
      </c>
      <c r="F28" s="35">
        <f>$F$26*E28</f>
        <v>7.0559999999999998E-3</v>
      </c>
      <c r="G28" s="35">
        <f>$G$26*E28</f>
        <v>1.4112E-2</v>
      </c>
      <c r="H28" s="35">
        <f>SUM(E28:G28)</f>
        <v>5.6447999999999998E-2</v>
      </c>
    </row>
    <row r="29" spans="1:8">
      <c r="A29" s="149"/>
      <c r="B29" s="13" t="s">
        <v>46</v>
      </c>
      <c r="C29" s="39"/>
      <c r="D29" s="39"/>
      <c r="E29" s="35">
        <f>E17/100000*$E$26</f>
        <v>0.9966600000000001</v>
      </c>
      <c r="F29" s="35">
        <f>$F$26*E29</f>
        <v>0.19933200000000004</v>
      </c>
      <c r="G29" s="35">
        <f>$G$26*E29</f>
        <v>0.39866400000000007</v>
      </c>
      <c r="H29" s="35">
        <f>SUM(E29:G29)</f>
        <v>1.5946560000000003</v>
      </c>
    </row>
    <row r="30" spans="1:8">
      <c r="A30" s="149"/>
      <c r="B30" s="13" t="s">
        <v>47</v>
      </c>
      <c r="C30" s="39"/>
      <c r="D30" s="39"/>
      <c r="E30" s="40">
        <f>E18/100000*$E$26</f>
        <v>8.8200000000000014E-2</v>
      </c>
      <c r="F30" s="40">
        <f>$F$26*E30</f>
        <v>1.7640000000000003E-2</v>
      </c>
      <c r="G30" s="40">
        <f>$G$26*E30</f>
        <v>3.5280000000000006E-2</v>
      </c>
      <c r="H30" s="40">
        <f>SUM(E30:G30)</f>
        <v>0.14112000000000002</v>
      </c>
    </row>
    <row r="31" spans="1:8">
      <c r="A31" s="149"/>
      <c r="B31" s="13"/>
      <c r="C31" s="39"/>
      <c r="D31" s="39"/>
      <c r="E31" s="35"/>
      <c r="F31" s="39"/>
      <c r="G31" s="39"/>
      <c r="H31" s="35"/>
    </row>
    <row r="32" spans="1:8">
      <c r="A32" s="149"/>
      <c r="B32" s="55" t="s">
        <v>76</v>
      </c>
      <c r="C32" s="56"/>
      <c r="D32" s="56"/>
      <c r="E32" s="76">
        <f>SUM(E28:E30)</f>
        <v>1.1201400000000001</v>
      </c>
      <c r="F32" s="76">
        <f>SUM(F28:F30)</f>
        <v>0.22402800000000006</v>
      </c>
      <c r="G32" s="76">
        <f>SUM(G28:G30)</f>
        <v>0.44805600000000012</v>
      </c>
      <c r="H32" s="76">
        <f>SUM(E32:G32)</f>
        <v>1.7922240000000005</v>
      </c>
    </row>
    <row r="34" spans="1:13" ht="12.75" customHeight="1">
      <c r="A34" s="147" t="s">
        <v>64</v>
      </c>
      <c r="B34" s="15"/>
      <c r="C34" s="16"/>
      <c r="D34" s="16" t="s">
        <v>24</v>
      </c>
      <c r="E34" s="16" t="s">
        <v>25</v>
      </c>
      <c r="F34" s="16" t="s">
        <v>28</v>
      </c>
      <c r="G34" s="16" t="s">
        <v>26</v>
      </c>
      <c r="H34" s="16" t="s">
        <v>27</v>
      </c>
      <c r="I34" s="16" t="s">
        <v>29</v>
      </c>
      <c r="J34" s="16" t="s">
        <v>30</v>
      </c>
      <c r="K34" s="16"/>
      <c r="L34" s="16" t="s">
        <v>31</v>
      </c>
    </row>
    <row r="35" spans="1:13">
      <c r="A35" s="147"/>
      <c r="B35" s="17"/>
      <c r="C35" s="18"/>
      <c r="D35" s="18"/>
      <c r="E35" s="18" t="s">
        <v>32</v>
      </c>
      <c r="F35" s="18"/>
      <c r="G35" s="18"/>
      <c r="H35" s="18" t="s">
        <v>33</v>
      </c>
      <c r="I35" s="18"/>
      <c r="J35" s="18" t="s">
        <v>34</v>
      </c>
      <c r="K35" s="18"/>
      <c r="L35" s="18"/>
    </row>
    <row r="36" spans="1:13">
      <c r="A36" s="147"/>
      <c r="B36" s="27"/>
      <c r="C36" s="16"/>
      <c r="D36" s="16"/>
      <c r="E36" s="16"/>
      <c r="F36" s="16"/>
      <c r="G36" s="16"/>
      <c r="H36" s="16"/>
      <c r="I36" s="16"/>
      <c r="J36" s="16"/>
      <c r="K36" s="16"/>
      <c r="L36" s="16"/>
    </row>
    <row r="37" spans="1:13">
      <c r="A37" s="147"/>
      <c r="B37" s="69" t="s">
        <v>95</v>
      </c>
      <c r="D37" s="10">
        <f>VLOOKUP($B37,'Geographies DB'!$C$8:$K$20,3)</f>
        <v>0.44467499999999999</v>
      </c>
      <c r="E37" s="10">
        <f>VLOOKUP($B37,'Geographies DB'!$C$8:$K$20,4)</f>
        <v>0.23311899999999999</v>
      </c>
      <c r="F37" s="10">
        <f>VLOOKUP($B37,'Geographies DB'!$C$8:$K$20,5)</f>
        <v>1.1174E-2</v>
      </c>
      <c r="G37" s="10">
        <f>VLOOKUP($B37,'Geographies DB'!$C$8:$K$20,6)</f>
        <v>0.202185</v>
      </c>
      <c r="H37" s="10">
        <f>VLOOKUP($B37,'Geographies DB'!$C$8:$K$20,7)</f>
        <v>6.8032999999999996E-2</v>
      </c>
      <c r="I37" s="10">
        <f>VLOOKUP($B37,'Geographies DB'!$C$8:$K$20,8)</f>
        <v>4.398E-3</v>
      </c>
      <c r="J37" s="10">
        <f>VLOOKUP($B37,'Geographies DB'!$C$8:$K$20,9)</f>
        <v>3.6415000000000003E-2</v>
      </c>
      <c r="K37" s="10"/>
      <c r="L37" s="10">
        <f>SUM(D37:J37)</f>
        <v>0.99999900000000008</v>
      </c>
    </row>
    <row r="38" spans="1:13">
      <c r="A38" s="147"/>
      <c r="B38" s="69" t="s">
        <v>2</v>
      </c>
      <c r="D38" s="10">
        <f>VLOOKUP($B38,'Geographies DB'!$C$8:$K$20,3)</f>
        <v>0.64659999999999995</v>
      </c>
      <c r="E38" s="10">
        <f>VLOOKUP($B38,'Geographies DB'!$C$8:$K$20,4)</f>
        <v>7.1099999999999997E-2</v>
      </c>
      <c r="F38" s="10">
        <f>VLOOKUP($B38,'Geographies DB'!$C$8:$K$20,5)</f>
        <v>4.1999999999999997E-3</v>
      </c>
      <c r="G38" s="10">
        <f>VLOOKUP($B38,'Geographies DB'!$C$8:$K$20,6)</f>
        <v>0.24030000000000001</v>
      </c>
      <c r="H38" s="10">
        <f>VLOOKUP($B38,'Geographies DB'!$C$8:$K$20,7)</f>
        <v>6.7999999999999996E-3</v>
      </c>
      <c r="I38" s="10">
        <f>VLOOKUP($B38,'Geographies DB'!$C$8:$K$20,8)</f>
        <v>0</v>
      </c>
      <c r="J38" s="10">
        <f>VLOOKUP($B38,'Geographies DB'!$C$8:$K$20,9)</f>
        <v>3.09E-2</v>
      </c>
      <c r="K38" s="10"/>
      <c r="L38" s="10">
        <f>SUM(D38:J38)</f>
        <v>0.99990000000000001</v>
      </c>
    </row>
    <row r="39" spans="1:13">
      <c r="A39" s="147"/>
      <c r="B39" s="96" t="s">
        <v>3</v>
      </c>
      <c r="C39" s="26"/>
      <c r="D39" s="10">
        <f>VLOOKUP($B39,'Geographies DB'!$C$8:$K$20,3)</f>
        <v>0.75</v>
      </c>
      <c r="E39" s="10">
        <f>VLOOKUP($B39,'Geographies DB'!$C$8:$K$20,4)</f>
        <v>2.5000000000000001E-2</v>
      </c>
      <c r="F39" s="10">
        <f>VLOOKUP($B39,'Geographies DB'!$C$8:$K$20,5)</f>
        <v>2E-3</v>
      </c>
      <c r="G39" s="10">
        <f>VLOOKUP($B39,'Geographies DB'!$C$8:$K$20,6)</f>
        <v>0.20300000000000001</v>
      </c>
      <c r="H39" s="10">
        <f>VLOOKUP($B39,'Geographies DB'!$C$8:$K$20,7)</f>
        <v>1E-3</v>
      </c>
      <c r="I39" s="10">
        <f>VLOOKUP($B39,'Geographies DB'!$C$8:$K$20,8)</f>
        <v>0</v>
      </c>
      <c r="J39" s="10">
        <f>VLOOKUP($B39,'Geographies DB'!$C$8:$K$20,9)</f>
        <v>1.7999999999999999E-2</v>
      </c>
      <c r="K39" s="5"/>
      <c r="L39" s="10">
        <f>SUM(D39:J39)</f>
        <v>0.999</v>
      </c>
    </row>
    <row r="40" spans="1:13">
      <c r="A40" s="147"/>
      <c r="B40" s="69" t="s">
        <v>84</v>
      </c>
      <c r="D40" s="10"/>
      <c r="E40" s="10"/>
      <c r="F40" s="10"/>
      <c r="G40" s="10"/>
      <c r="H40" s="10"/>
      <c r="I40" s="10"/>
      <c r="J40" s="10"/>
      <c r="K40" s="10"/>
      <c r="L40" s="10"/>
    </row>
    <row r="41" spans="1:13" s="26" customFormat="1">
      <c r="A41" s="147"/>
      <c r="B41" s="26" t="s">
        <v>88</v>
      </c>
      <c r="C41" s="5"/>
      <c r="D41" s="10">
        <f>VLOOKUP($B41,'Geographies DB'!$C$8:$K$20,3)</f>
        <v>8.2000000000000003E-2</v>
      </c>
      <c r="E41" s="10">
        <f>VLOOKUP($B41,'Geographies DB'!$C$8:$K$20,4)</f>
        <v>0.35599999999999998</v>
      </c>
      <c r="F41" s="10">
        <f>VLOOKUP($B41,'Geographies DB'!$C$8:$K$20,5)</f>
        <v>0</v>
      </c>
      <c r="G41" s="10">
        <f>VLOOKUP($B41,'Geographies DB'!$C$8:$K$20,6)</f>
        <v>0.153</v>
      </c>
      <c r="H41" s="10">
        <f>VLOOKUP($B41,'Geographies DB'!$C$8:$K$20,7)</f>
        <v>0.13</v>
      </c>
      <c r="I41" s="10">
        <f>VLOOKUP($B41,'Geographies DB'!$C$8:$K$20,8)</f>
        <v>0.13800000000000001</v>
      </c>
      <c r="J41" s="10">
        <f>VLOOKUP($B41,'Geographies DB'!$C$8:$K$20,9)</f>
        <v>0.14199999999999999</v>
      </c>
      <c r="K41" s="81"/>
      <c r="L41" s="81">
        <f>SUM(D41:J41)</f>
        <v>1.0009999999999999</v>
      </c>
      <c r="M41" s="5"/>
    </row>
    <row r="42" spans="1:13" s="26" customFormat="1">
      <c r="A42" s="147"/>
      <c r="B42" s="26" t="s">
        <v>85</v>
      </c>
      <c r="C42" s="5"/>
      <c r="D42" s="10">
        <f>VLOOKUP($B42,'Geographies DB'!$C$8:$K$20,3)</f>
        <v>0.62635099999999999</v>
      </c>
      <c r="E42" s="10">
        <f>VLOOKUP($B42,'Geographies DB'!$C$8:$K$20,4)</f>
        <v>0.27605000000000002</v>
      </c>
      <c r="F42" s="10">
        <f>VLOOKUP($B42,'Geographies DB'!$C$8:$K$20,5)</f>
        <v>2.6600000000000001E-4</v>
      </c>
      <c r="G42" s="10">
        <f>VLOOKUP($B42,'Geographies DB'!$C$8:$K$20,6)</f>
        <v>0</v>
      </c>
      <c r="H42" s="10">
        <f>VLOOKUP($B42,'Geographies DB'!$C$8:$K$20,7)</f>
        <v>3.5184E-2</v>
      </c>
      <c r="I42" s="10">
        <f>VLOOKUP($B42,'Geographies DB'!$C$8:$K$20,8)</f>
        <v>1.057E-3</v>
      </c>
      <c r="J42" s="10">
        <f>VLOOKUP($B42,'Geographies DB'!$C$8:$K$20,9)</f>
        <v>6.1093000000000001E-2</v>
      </c>
      <c r="K42" s="81"/>
      <c r="L42" s="81">
        <f>SUM(D42:J42)</f>
        <v>1.0000009999999999</v>
      </c>
      <c r="M42" s="5"/>
    </row>
    <row r="43" spans="1:13" s="26" customFormat="1">
      <c r="A43" s="147"/>
      <c r="B43" s="26" t="s">
        <v>86</v>
      </c>
      <c r="C43" s="5"/>
      <c r="D43" s="10">
        <f>VLOOKUP($B43,'Geographies DB'!$C$8:$K$20,3)</f>
        <v>0.92838600000000004</v>
      </c>
      <c r="E43" s="10">
        <f>VLOOKUP($B43,'Geographies DB'!$C$8:$K$20,4)</f>
        <v>3.2811E-2</v>
      </c>
      <c r="F43" s="10">
        <f>VLOOKUP($B43,'Geographies DB'!$C$8:$K$20,5)</f>
        <v>4.2859999999999999E-3</v>
      </c>
      <c r="G43" s="10">
        <f>VLOOKUP($B43,'Geographies DB'!$C$8:$K$20,6)</f>
        <v>0</v>
      </c>
      <c r="H43" s="10">
        <f>VLOOKUP($B43,'Geographies DB'!$C$8:$K$20,7)</f>
        <v>4.3140000000000001E-3</v>
      </c>
      <c r="I43" s="10">
        <f>VLOOKUP($B43,'Geographies DB'!$C$8:$K$20,8)</f>
        <v>1.5598000000000001E-2</v>
      </c>
      <c r="J43" s="10">
        <f>VLOOKUP($B43,'Geographies DB'!$C$8:$K$20,9)</f>
        <v>1.4604000000000001E-2</v>
      </c>
      <c r="K43" s="81"/>
      <c r="L43" s="81">
        <f>SUM(D43:J43)</f>
        <v>0.99999900000000008</v>
      </c>
      <c r="M43" s="5"/>
    </row>
    <row r="44" spans="1:13" s="26" customFormat="1">
      <c r="A44" s="147"/>
      <c r="B44" s="26" t="s">
        <v>87</v>
      </c>
      <c r="C44" s="5"/>
      <c r="D44" s="10">
        <f>VLOOKUP($B44,'Geographies DB'!$C$8:$K$20,3)</f>
        <v>0.96180699999999997</v>
      </c>
      <c r="E44" s="10">
        <f>VLOOKUP($B44,'Geographies DB'!$C$8:$K$20,4)</f>
        <v>1.513E-3</v>
      </c>
      <c r="F44" s="10">
        <f>VLOOKUP($B44,'Geographies DB'!$C$8:$K$20,5)</f>
        <v>2.392E-3</v>
      </c>
      <c r="G44" s="10">
        <f>VLOOKUP($B44,'Geographies DB'!$C$8:$K$20,6)</f>
        <v>0</v>
      </c>
      <c r="H44" s="10">
        <f>VLOOKUP($B44,'Geographies DB'!$C$8:$K$20,7)</f>
        <v>2.3251999999999998E-2</v>
      </c>
      <c r="I44" s="10">
        <f>VLOOKUP($B44,'Geographies DB'!$C$8:$K$20,8)</f>
        <v>5.2300000000000003E-4</v>
      </c>
      <c r="J44" s="10">
        <f>VLOOKUP($B44,'Geographies DB'!$C$8:$K$20,9)</f>
        <v>1.0489E-2</v>
      </c>
      <c r="K44" s="81"/>
      <c r="L44" s="81">
        <f>SUM(D44:J44)</f>
        <v>0.99997599999999998</v>
      </c>
      <c r="M44" s="5"/>
    </row>
    <row r="45" spans="1:13" s="26" customFormat="1">
      <c r="A45" s="147"/>
      <c r="C45" s="5"/>
      <c r="D45" s="10"/>
      <c r="E45" s="10"/>
      <c r="F45" s="10"/>
      <c r="G45" s="10"/>
      <c r="H45" s="10"/>
      <c r="I45" s="10"/>
      <c r="J45" s="10"/>
      <c r="K45" s="81"/>
      <c r="L45" s="81"/>
      <c r="M45" s="5"/>
    </row>
    <row r="46" spans="1:13">
      <c r="A46" s="147"/>
      <c r="B46" s="69" t="s">
        <v>89</v>
      </c>
      <c r="D46" s="10"/>
      <c r="E46" s="10"/>
      <c r="F46" s="10"/>
      <c r="G46" s="10"/>
      <c r="H46" s="10"/>
      <c r="I46" s="10"/>
      <c r="J46" s="10"/>
      <c r="K46" s="10"/>
      <c r="L46" s="10"/>
    </row>
    <row r="47" spans="1:13">
      <c r="A47" s="147"/>
      <c r="B47" s="26" t="str">
        <f>'Geographies DB'!C9</f>
        <v>City of PaloAlto</v>
      </c>
      <c r="C47" s="103"/>
      <c r="D47" s="10">
        <f>VLOOKUP($B47,'Geographies DB'!$C$8:$K$20,3)</f>
        <v>0</v>
      </c>
      <c r="E47" s="10">
        <f>VLOOKUP($B47,'Geographies DB'!$C$8:$K$20,4)</f>
        <v>1E-3</v>
      </c>
      <c r="F47" s="10">
        <f>VLOOKUP($B47,'Geographies DB'!$C$8:$K$20,5)</f>
        <v>0</v>
      </c>
      <c r="G47" s="10">
        <f>VLOOKUP($B47,'Geographies DB'!$C$8:$K$20,6)</f>
        <v>0</v>
      </c>
      <c r="H47" s="10">
        <f>VLOOKUP($B47,'Geographies DB'!$C$8:$K$20,7)</f>
        <v>0.27600000000000002</v>
      </c>
      <c r="I47" s="10">
        <f>VLOOKUP($B47,'Geographies DB'!$C$8:$K$20,8)</f>
        <v>0.31</v>
      </c>
      <c r="J47" s="10">
        <f>VLOOKUP($B47,'Geographies DB'!$C$8:$K$20,9)</f>
        <v>0.41299999999999998</v>
      </c>
      <c r="L47" s="10">
        <f>SUM(D47:J47)</f>
        <v>1</v>
      </c>
    </row>
    <row r="48" spans="1:13">
      <c r="A48" s="147"/>
      <c r="B48" t="str">
        <f>'Geographies DB'!C13</f>
        <v>LADPW</v>
      </c>
      <c r="D48" s="10">
        <f>VLOOKUP($B48,'Geographies DB'!$C$8:$K$20,3)</f>
        <v>0.41</v>
      </c>
      <c r="E48" s="10">
        <f>VLOOKUP($B48,'Geographies DB'!$C$8:$K$20,4)</f>
        <v>0.17</v>
      </c>
      <c r="F48" s="10">
        <f>VLOOKUP($B48,'Geographies DB'!$C$8:$K$20,5)</f>
        <v>0</v>
      </c>
      <c r="G48" s="10">
        <f>VLOOKUP($B48,'Geographies DB'!$C$8:$K$20,6)</f>
        <v>0.11</v>
      </c>
      <c r="H48" s="10">
        <f>VLOOKUP($B48,'Geographies DB'!$C$8:$K$20,7)</f>
        <v>0.03</v>
      </c>
      <c r="I48" s="10">
        <f>VLOOKUP($B48,'Geographies DB'!$C$8:$K$20,8)</f>
        <v>0.09</v>
      </c>
      <c r="J48" s="10">
        <f>VLOOKUP($B48,'Geographies DB'!$C$8:$K$20,9)</f>
        <v>0.19</v>
      </c>
      <c r="K48" s="10"/>
      <c r="L48" s="10">
        <f t="shared" ref="L48:L52" si="0">SUM(D48:J48)</f>
        <v>1</v>
      </c>
    </row>
    <row r="49" spans="1:21">
      <c r="A49" s="147"/>
      <c r="B49" s="8" t="str">
        <f>'Geographies DB'!C16</f>
        <v>PG&amp;E</v>
      </c>
      <c r="D49" s="10">
        <f>VLOOKUP($B49,'Geographies DB'!$C$8:$K$20,3)</f>
        <v>0</v>
      </c>
      <c r="E49" s="10">
        <f>VLOOKUP($B49,'Geographies DB'!$C$8:$K$20,4)</f>
        <v>0.25</v>
      </c>
      <c r="F49" s="10">
        <f>VLOOKUP($B49,'Geographies DB'!$C$8:$K$20,5)</f>
        <v>0</v>
      </c>
      <c r="G49" s="10">
        <f>VLOOKUP($B49,'Geographies DB'!$C$8:$K$20,6)</f>
        <v>0.22</v>
      </c>
      <c r="H49" s="10">
        <f>VLOOKUP($B49,'Geographies DB'!$C$8:$K$20,7)</f>
        <v>0.18</v>
      </c>
      <c r="I49" s="10">
        <f>VLOOKUP($B49,'Geographies DB'!$C$8:$K$20,8)</f>
        <v>0.16</v>
      </c>
      <c r="J49" s="10">
        <f>VLOOKUP($B49,'Geographies DB'!$C$8:$K$20,9)</f>
        <v>0.19</v>
      </c>
      <c r="K49" s="10"/>
      <c r="L49" s="10">
        <f t="shared" si="0"/>
        <v>1</v>
      </c>
    </row>
    <row r="50" spans="1:21">
      <c r="A50" s="147"/>
      <c r="B50" t="str">
        <f>'Geographies DB'!C18</f>
        <v>SMUD</v>
      </c>
      <c r="D50" s="10">
        <f>VLOOKUP($B50,'Geographies DB'!$C$8:$K$20,3)</f>
        <v>0</v>
      </c>
      <c r="E50" s="10">
        <f>VLOOKUP($B50,'Geographies DB'!$C$8:$K$20,4)</f>
        <v>0.32</v>
      </c>
      <c r="F50" s="10">
        <f>VLOOKUP($B50,'Geographies DB'!$C$8:$K$20,5)</f>
        <v>0</v>
      </c>
      <c r="G50" s="10">
        <f>VLOOKUP($B50,'Geographies DB'!$C$8:$K$20,6)</f>
        <v>0</v>
      </c>
      <c r="H50" s="10">
        <f>VLOOKUP($B50,'Geographies DB'!$C$8:$K$20,7)</f>
        <v>0.28999999999999998</v>
      </c>
      <c r="I50" s="10">
        <f>VLOOKUP($B50,'Geographies DB'!$C$8:$K$20,8)</f>
        <v>0.17</v>
      </c>
      <c r="J50" s="10">
        <f>VLOOKUP($B50,'Geographies DB'!$C$8:$K$20,9)</f>
        <v>0.22</v>
      </c>
      <c r="K50" s="10"/>
      <c r="L50" s="10">
        <f t="shared" si="0"/>
        <v>1</v>
      </c>
    </row>
    <row r="51" spans="1:21">
      <c r="A51" s="147"/>
      <c r="B51" t="str">
        <f>'Geographies DB'!C17</f>
        <v>SDGE</v>
      </c>
      <c r="C51" s="26"/>
      <c r="D51" s="10">
        <f>VLOOKUP($B51,'Geographies DB'!$C$8:$K$20,3)</f>
        <v>2.7E-2</v>
      </c>
      <c r="E51" s="10">
        <f>VLOOKUP($B51,'Geographies DB'!$C$8:$K$20,4)</f>
        <v>0.42799999999999999</v>
      </c>
      <c r="F51" s="10">
        <f>VLOOKUP($B51,'Geographies DB'!$C$8:$K$20,5)</f>
        <v>0</v>
      </c>
      <c r="G51" s="10">
        <f>VLOOKUP($B51,'Geographies DB'!$C$8:$K$20,6)</f>
        <v>0.20399999999999999</v>
      </c>
      <c r="H51" s="10">
        <f>VLOOKUP($B51,'Geographies DB'!$C$8:$K$20,7)</f>
        <v>0</v>
      </c>
      <c r="I51" s="10">
        <f>VLOOKUP($B51,'Geographies DB'!$C$8:$K$20,8)</f>
        <v>0.184</v>
      </c>
      <c r="J51" s="10">
        <f>VLOOKUP($B51,'Geographies DB'!$C$8:$K$20,9)</f>
        <v>0.156</v>
      </c>
      <c r="K51" s="5"/>
      <c r="L51" s="10">
        <f t="shared" si="0"/>
        <v>0.999</v>
      </c>
    </row>
    <row r="52" spans="1:21">
      <c r="A52" s="147"/>
      <c r="B52" t="str">
        <f>'Geographies DB'!C19</f>
        <v>SoCal Edison</v>
      </c>
      <c r="D52" s="10">
        <f>VLOOKUP($B52,'Geographies DB'!$C$8:$K$20,3)</f>
        <v>0.08</v>
      </c>
      <c r="E52" s="10">
        <f>VLOOKUP($B52,'Geographies DB'!$C$8:$K$20,4)</f>
        <v>0.27</v>
      </c>
      <c r="F52" s="10">
        <f>VLOOKUP($B52,'Geographies DB'!$C$8:$K$20,5)</f>
        <v>0</v>
      </c>
      <c r="G52" s="10">
        <f>VLOOKUP($B52,'Geographies DB'!$C$8:$K$20,6)</f>
        <v>0.24</v>
      </c>
      <c r="H52" s="10">
        <f>VLOOKUP($B52,'Geographies DB'!$C$8:$K$20,7)</f>
        <v>7.0000000000000007E-2</v>
      </c>
      <c r="I52" s="10">
        <f>VLOOKUP($B52,'Geographies DB'!$C$8:$K$20,8)</f>
        <v>0.15</v>
      </c>
      <c r="J52" s="10">
        <f>VLOOKUP($B52,'Geographies DB'!$C$8:$K$20,9)</f>
        <v>0.19</v>
      </c>
      <c r="K52" s="10"/>
      <c r="L52" s="10">
        <f t="shared" si="0"/>
        <v>1.0000000000000002</v>
      </c>
    </row>
    <row r="53" spans="1:21">
      <c r="A53" s="22"/>
      <c r="D53" s="10"/>
      <c r="E53" s="10"/>
      <c r="F53" s="10"/>
      <c r="G53" s="10"/>
      <c r="H53" s="10"/>
      <c r="I53" s="10"/>
      <c r="J53" s="10"/>
      <c r="K53" s="10"/>
      <c r="L53" s="10"/>
    </row>
    <row r="54" spans="1:21">
      <c r="B54" s="15"/>
      <c r="C54" s="9"/>
    </row>
    <row r="55" spans="1:21">
      <c r="A55" s="147" t="s">
        <v>65</v>
      </c>
      <c r="C55" s="2"/>
      <c r="D55" s="2" t="s">
        <v>24</v>
      </c>
      <c r="E55" s="2" t="s">
        <v>25</v>
      </c>
      <c r="F55" s="2" t="s">
        <v>28</v>
      </c>
      <c r="G55" s="2" t="s">
        <v>26</v>
      </c>
      <c r="H55" s="2" t="s">
        <v>27</v>
      </c>
      <c r="I55" s="2" t="s">
        <v>29</v>
      </c>
      <c r="J55" s="2" t="s">
        <v>30</v>
      </c>
      <c r="K55" s="2"/>
      <c r="L55" s="2" t="s">
        <v>31</v>
      </c>
    </row>
    <row r="56" spans="1:21">
      <c r="A56" s="147"/>
      <c r="B56" s="20"/>
      <c r="C56" s="21"/>
      <c r="D56" s="18"/>
      <c r="E56" s="18" t="s">
        <v>32</v>
      </c>
      <c r="F56" s="18"/>
      <c r="G56" s="18"/>
      <c r="H56" s="18" t="s">
        <v>33</v>
      </c>
      <c r="I56" s="18"/>
      <c r="J56" s="18" t="s">
        <v>34</v>
      </c>
      <c r="K56" s="18"/>
      <c r="L56" s="18"/>
    </row>
    <row r="57" spans="1:21">
      <c r="A57" s="147"/>
      <c r="B57" s="27"/>
      <c r="C57" s="28"/>
      <c r="D57" s="16"/>
      <c r="E57" s="16"/>
      <c r="F57" s="16"/>
      <c r="G57" s="16"/>
      <c r="H57" s="16"/>
      <c r="I57" s="16"/>
      <c r="J57" s="16"/>
      <c r="K57" s="16"/>
      <c r="L57" s="16"/>
    </row>
    <row r="58" spans="1:21">
      <c r="A58" s="147"/>
      <c r="B58" s="24" t="s">
        <v>40</v>
      </c>
      <c r="C58" s="4" t="s">
        <v>92</v>
      </c>
      <c r="D58" s="81">
        <f>VLOOKUP($C58,'Geographies DB'!$C$8:$K$21,'Geographies DB'!E1)</f>
        <v>0</v>
      </c>
      <c r="E58" s="81">
        <f>VLOOKUP($C58,'Geographies DB'!$C$8:$K$21,'Geographies DB'!F1)</f>
        <v>0.25</v>
      </c>
      <c r="F58" s="81">
        <f>VLOOKUP($C58,'Geographies DB'!$C$8:$K$21,'Geographies DB'!G1)</f>
        <v>0</v>
      </c>
      <c r="G58" s="81">
        <f>VLOOKUP($C58,'Geographies DB'!$C$8:$K$21,'Geographies DB'!H1)</f>
        <v>0.22</v>
      </c>
      <c r="H58" s="81">
        <f>VLOOKUP($C58,'Geographies DB'!$C$8:$K$21,'Geographies DB'!I1)</f>
        <v>0.18</v>
      </c>
      <c r="I58" s="81">
        <f>VLOOKUP($C58,'Geographies DB'!$C$8:$K$21,'Geographies DB'!J1)</f>
        <v>0.16</v>
      </c>
      <c r="J58" s="81">
        <f>VLOOKUP($C58,'Geographies DB'!$C$8:$K$21,'Geographies DB'!K1)</f>
        <v>0.19</v>
      </c>
      <c r="K58" s="10"/>
      <c r="L58" s="10">
        <f>SUM(D58:J58)</f>
        <v>1</v>
      </c>
    </row>
    <row r="59" spans="1:21">
      <c r="A59" s="147"/>
      <c r="B59" s="8" t="s">
        <v>39</v>
      </c>
      <c r="C59" s="9"/>
      <c r="D59" s="11">
        <f>D58*$C$10</f>
        <v>0</v>
      </c>
      <c r="E59" s="11">
        <f t="shared" ref="E59:J59" si="1">E58*$C$10</f>
        <v>1556.3015999999998</v>
      </c>
      <c r="F59" s="11">
        <f>F58*$C$10</f>
        <v>0</v>
      </c>
      <c r="G59" s="11">
        <f t="shared" si="1"/>
        <v>1369.5454079999997</v>
      </c>
      <c r="H59" s="11">
        <f t="shared" si="1"/>
        <v>1120.5371519999999</v>
      </c>
      <c r="I59" s="11">
        <f t="shared" si="1"/>
        <v>996.03302399999984</v>
      </c>
      <c r="J59" s="11">
        <f t="shared" si="1"/>
        <v>1182.7892159999999</v>
      </c>
      <c r="K59" s="11"/>
      <c r="L59" s="11">
        <f>L58*$C$10</f>
        <v>6225.2063999999991</v>
      </c>
    </row>
    <row r="60" spans="1:21">
      <c r="A60" s="22"/>
      <c r="B60" s="8"/>
      <c r="C60" s="9"/>
      <c r="D60" s="11"/>
      <c r="E60" s="11"/>
      <c r="F60" s="11"/>
      <c r="G60" s="11"/>
      <c r="H60" s="11"/>
      <c r="I60" s="11"/>
      <c r="J60" s="11"/>
      <c r="K60" s="11"/>
      <c r="L60" s="11"/>
    </row>
    <row r="61" spans="1:21">
      <c r="B61" s="1"/>
      <c r="C61" s="5"/>
    </row>
    <row r="62" spans="1:21" ht="12.75" customHeight="1">
      <c r="A62" s="147" t="s">
        <v>66</v>
      </c>
      <c r="B62" s="1" t="s">
        <v>49</v>
      </c>
      <c r="C62" s="2"/>
      <c r="D62" s="2" t="s">
        <v>24</v>
      </c>
      <c r="E62" s="2" t="s">
        <v>25</v>
      </c>
      <c r="F62" s="2" t="s">
        <v>28</v>
      </c>
      <c r="G62" s="2" t="s">
        <v>26</v>
      </c>
      <c r="H62" s="2" t="s">
        <v>27</v>
      </c>
      <c r="I62" s="2" t="s">
        <v>29</v>
      </c>
      <c r="J62" s="2" t="s">
        <v>30</v>
      </c>
      <c r="K62" s="16"/>
      <c r="L62" s="16"/>
    </row>
    <row r="63" spans="1:21">
      <c r="A63" s="147"/>
      <c r="B63" s="17"/>
      <c r="C63" s="21"/>
      <c r="D63" s="18"/>
      <c r="E63" s="18" t="s">
        <v>32</v>
      </c>
      <c r="F63" s="18"/>
      <c r="G63" s="18"/>
      <c r="H63" s="18" t="s">
        <v>33</v>
      </c>
      <c r="I63" s="18"/>
      <c r="J63" s="18" t="s">
        <v>34</v>
      </c>
      <c r="K63" s="16"/>
      <c r="L63" s="16"/>
    </row>
    <row r="64" spans="1:21">
      <c r="A64" s="147"/>
      <c r="B64" s="27"/>
      <c r="C64" s="28"/>
      <c r="D64" s="16"/>
      <c r="E64" s="16"/>
      <c r="F64" s="16"/>
      <c r="G64" s="16"/>
      <c r="H64" s="16"/>
      <c r="I64" s="16"/>
      <c r="J64" s="16"/>
      <c r="K64" s="16"/>
      <c r="L64" s="16"/>
      <c r="S64" s="96"/>
      <c r="U64" s="96"/>
    </row>
    <row r="65" spans="1:21" ht="15.75">
      <c r="A65" s="147"/>
      <c r="B65" s="8" t="s">
        <v>41</v>
      </c>
      <c r="D65" s="11">
        <v>714.57</v>
      </c>
      <c r="E65" s="11">
        <v>398</v>
      </c>
      <c r="F65" s="11">
        <v>526</v>
      </c>
      <c r="G65" s="11" t="s">
        <v>44</v>
      </c>
      <c r="H65" s="11"/>
      <c r="I65" s="11"/>
      <c r="J65" s="11"/>
      <c r="K65" s="43"/>
      <c r="L65" s="43"/>
      <c r="U65" s="96"/>
    </row>
    <row r="66" spans="1:21" ht="15.75">
      <c r="A66" s="147"/>
      <c r="B66" s="8" t="s">
        <v>42</v>
      </c>
      <c r="D66" s="3">
        <v>1.2E-2</v>
      </c>
      <c r="E66" s="12">
        <v>7.5000000000000002E-4</v>
      </c>
      <c r="F66" s="12">
        <v>4.4999999999999997E-3</v>
      </c>
      <c r="G66" s="11" t="s">
        <v>44</v>
      </c>
      <c r="K66" s="28"/>
      <c r="L66" s="28"/>
      <c r="U66" s="96"/>
    </row>
    <row r="67" spans="1:21" ht="15.75">
      <c r="A67" s="147"/>
      <c r="B67" s="8" t="s">
        <v>43</v>
      </c>
      <c r="D67" s="3">
        <v>5.6639999999999997</v>
      </c>
      <c r="E67" s="12">
        <v>1.99E-3</v>
      </c>
      <c r="F67" s="139">
        <v>2.6920000000000002</v>
      </c>
      <c r="G67" s="11" t="s">
        <v>44</v>
      </c>
      <c r="K67" s="28"/>
      <c r="L67" s="28"/>
      <c r="U67" s="96"/>
    </row>
    <row r="68" spans="1:21" ht="8.25" customHeight="1">
      <c r="A68" s="49"/>
      <c r="B68" s="8"/>
      <c r="K68" s="28"/>
      <c r="L68" s="28"/>
    </row>
    <row r="69" spans="1:21" s="72" customFormat="1" ht="25.5">
      <c r="A69" s="19" t="s">
        <v>12</v>
      </c>
      <c r="B69" s="66" t="s">
        <v>13</v>
      </c>
      <c r="C69" s="67"/>
      <c r="D69" s="68">
        <v>1.2999999999999999E-2</v>
      </c>
      <c r="E69" s="68">
        <v>8.5999999999999998E-4</v>
      </c>
      <c r="F69" s="68">
        <v>1.9E-3</v>
      </c>
      <c r="G69" s="70" t="s">
        <v>44</v>
      </c>
      <c r="H69" s="68"/>
      <c r="I69" s="67"/>
      <c r="J69" s="67"/>
      <c r="K69" s="71"/>
      <c r="L69" s="71"/>
      <c r="M69" s="67"/>
      <c r="R69"/>
      <c r="U69" s="138"/>
    </row>
    <row r="70" spans="1:21">
      <c r="A70" s="22"/>
      <c r="B70" s="8"/>
      <c r="D70" s="12"/>
      <c r="E70" s="12"/>
      <c r="F70" s="12"/>
      <c r="G70" s="11"/>
      <c r="H70" s="12"/>
      <c r="K70" s="28"/>
      <c r="L70" s="28"/>
    </row>
    <row r="71" spans="1:21">
      <c r="K71" s="28"/>
      <c r="L71" s="28"/>
      <c r="M71" s="135"/>
    </row>
    <row r="72" spans="1:21" ht="12.75" customHeight="1">
      <c r="A72" s="147" t="s">
        <v>67</v>
      </c>
      <c r="B72" s="1" t="s">
        <v>49</v>
      </c>
      <c r="C72" s="2"/>
      <c r="D72" s="2" t="s">
        <v>24</v>
      </c>
      <c r="E72" s="2" t="s">
        <v>25</v>
      </c>
      <c r="F72" s="2" t="s">
        <v>28</v>
      </c>
      <c r="G72" s="2" t="s">
        <v>26</v>
      </c>
      <c r="H72" s="2" t="s">
        <v>27</v>
      </c>
      <c r="I72" s="2" t="s">
        <v>29</v>
      </c>
      <c r="J72" s="2" t="s">
        <v>30</v>
      </c>
      <c r="K72" s="16"/>
      <c r="L72" s="2" t="s">
        <v>31</v>
      </c>
      <c r="M72" s="135"/>
    </row>
    <row r="73" spans="1:21">
      <c r="A73" s="147"/>
      <c r="B73" s="17"/>
      <c r="C73" s="21"/>
      <c r="D73" s="18"/>
      <c r="E73" s="18" t="s">
        <v>32</v>
      </c>
      <c r="F73" s="18"/>
      <c r="G73" s="18"/>
      <c r="H73" s="18" t="s">
        <v>33</v>
      </c>
      <c r="I73" s="18"/>
      <c r="J73" s="18" t="s">
        <v>34</v>
      </c>
      <c r="K73" s="18"/>
      <c r="L73" s="18"/>
      <c r="M73" s="135"/>
    </row>
    <row r="74" spans="1:21">
      <c r="A74" s="147"/>
      <c r="B74" s="27"/>
      <c r="C74" s="28"/>
      <c r="D74" s="16"/>
      <c r="E74" s="16"/>
      <c r="F74" s="16"/>
      <c r="G74" s="16"/>
      <c r="H74" s="16"/>
      <c r="I74" s="16"/>
      <c r="J74" s="16"/>
      <c r="K74" s="16"/>
      <c r="L74" s="16"/>
    </row>
    <row r="75" spans="1:21" ht="14.25">
      <c r="A75" s="147"/>
      <c r="B75" s="60" t="s">
        <v>9</v>
      </c>
      <c r="C75" s="58"/>
      <c r="D75" s="61">
        <f>D$59*D65</f>
        <v>0</v>
      </c>
      <c r="E75" s="61">
        <f t="shared" ref="D75:F77" si="2">E$59*E65</f>
        <v>619408.03679999989</v>
      </c>
      <c r="F75" s="61">
        <f t="shared" si="2"/>
        <v>0</v>
      </c>
      <c r="G75" s="61"/>
      <c r="H75" s="58"/>
      <c r="I75" s="58"/>
      <c r="J75" s="58"/>
      <c r="K75" s="89"/>
      <c r="L75" s="61">
        <f>SUM(D75:J75)</f>
        <v>619408.03679999989</v>
      </c>
    </row>
    <row r="76" spans="1:21" ht="14.25">
      <c r="A76" s="147"/>
      <c r="B76" s="60" t="s">
        <v>10</v>
      </c>
      <c r="C76" s="58"/>
      <c r="D76" s="61">
        <f t="shared" si="2"/>
        <v>0</v>
      </c>
      <c r="E76" s="61">
        <f t="shared" si="2"/>
        <v>1.1672261999999998</v>
      </c>
      <c r="F76" s="61">
        <f t="shared" si="2"/>
        <v>0</v>
      </c>
      <c r="G76" s="61"/>
      <c r="H76" s="58"/>
      <c r="I76" s="58"/>
      <c r="J76" s="58"/>
      <c r="K76" s="89"/>
      <c r="L76" s="61">
        <f>SUM(D76:J76)</f>
        <v>1.1672261999999998</v>
      </c>
    </row>
    <row r="77" spans="1:21" ht="14.25">
      <c r="A77" s="147"/>
      <c r="B77" s="60" t="s">
        <v>11</v>
      </c>
      <c r="C77" s="58"/>
      <c r="D77" s="61">
        <f t="shared" si="2"/>
        <v>0</v>
      </c>
      <c r="E77" s="61">
        <f t="shared" si="2"/>
        <v>3.0970401839999995</v>
      </c>
      <c r="F77" s="61">
        <f t="shared" si="2"/>
        <v>0</v>
      </c>
      <c r="G77" s="61"/>
      <c r="H77" s="58"/>
      <c r="I77" s="58"/>
      <c r="J77" s="58"/>
      <c r="K77" s="89"/>
      <c r="L77" s="61">
        <f>SUM(D77:J77)</f>
        <v>3.0970401839999995</v>
      </c>
    </row>
    <row r="78" spans="1:21" s="65" customFormat="1" ht="9" customHeight="1">
      <c r="A78" s="49"/>
      <c r="B78" s="62"/>
      <c r="C78" s="63"/>
      <c r="D78" s="63"/>
      <c r="E78" s="63"/>
      <c r="F78" s="63"/>
      <c r="G78" s="63"/>
      <c r="H78" s="63"/>
      <c r="I78" s="63"/>
      <c r="J78" s="63"/>
      <c r="K78" s="64"/>
      <c r="L78" s="88"/>
      <c r="M78" s="64"/>
    </row>
    <row r="79" spans="1:21" s="72" customFormat="1" ht="25.5">
      <c r="A79" s="19" t="s">
        <v>12</v>
      </c>
      <c r="B79" s="73" t="s">
        <v>13</v>
      </c>
      <c r="C79" s="74"/>
      <c r="D79" s="87">
        <f>D$59/1000*D69</f>
        <v>0</v>
      </c>
      <c r="E79" s="87">
        <f>E$59/1000*E69</f>
        <v>1.3384193759999998E-3</v>
      </c>
      <c r="F79" s="87">
        <f>F$59/1000*F69</f>
        <v>0</v>
      </c>
      <c r="G79" s="75"/>
      <c r="H79" s="74"/>
      <c r="I79" s="74"/>
      <c r="J79" s="74"/>
      <c r="K79" s="90"/>
      <c r="L79" s="75">
        <f>SUM(D79:J79)</f>
        <v>1.3384193759999998E-3</v>
      </c>
      <c r="M79" s="67"/>
    </row>
    <row r="80" spans="1:21" s="26" customFormat="1">
      <c r="A80" s="23"/>
      <c r="B80" s="24"/>
      <c r="C80" s="5"/>
      <c r="D80" s="25"/>
      <c r="E80" s="25"/>
      <c r="F80" s="25"/>
      <c r="G80" s="25"/>
      <c r="H80" s="5"/>
      <c r="I80" s="5"/>
      <c r="J80" s="5"/>
      <c r="K80" s="5"/>
      <c r="L80" s="5"/>
      <c r="M80" s="5"/>
    </row>
    <row r="81" spans="1:13" s="26" customFormat="1">
      <c r="A81" s="23"/>
      <c r="B81" s="24"/>
      <c r="C81" s="5"/>
      <c r="D81" s="25"/>
      <c r="E81" s="25"/>
      <c r="F81" s="25"/>
      <c r="G81" s="25"/>
      <c r="H81" s="5"/>
      <c r="I81" s="5"/>
      <c r="J81" s="5"/>
      <c r="K81" s="5"/>
      <c r="L81" s="5"/>
      <c r="M81" s="5"/>
    </row>
    <row r="82" spans="1:13" s="26" customFormat="1">
      <c r="A82" s="149" t="s">
        <v>111</v>
      </c>
      <c r="C82" s="85" t="s">
        <v>108</v>
      </c>
      <c r="E82" s="94" t="s">
        <v>110</v>
      </c>
      <c r="F82" s="25"/>
      <c r="G82" s="25"/>
      <c r="H82" s="5"/>
      <c r="I82" s="5"/>
      <c r="J82" s="5"/>
      <c r="K82" s="5"/>
      <c r="L82" s="5"/>
      <c r="M82" s="5"/>
    </row>
    <row r="83" spans="1:13" s="26" customFormat="1">
      <c r="A83" s="149"/>
      <c r="B83" s="82"/>
      <c r="C83" s="91"/>
      <c r="D83" s="93"/>
      <c r="E83" s="92"/>
      <c r="F83" s="92"/>
      <c r="G83" s="92"/>
      <c r="H83" s="91"/>
      <c r="I83" s="91"/>
      <c r="J83" s="91"/>
      <c r="K83" s="91"/>
      <c r="L83" s="91"/>
      <c r="M83" s="5"/>
    </row>
    <row r="84" spans="1:13" s="26" customFormat="1">
      <c r="A84" s="149"/>
      <c r="B84" s="83"/>
      <c r="C84" s="5"/>
      <c r="E84" s="25"/>
      <c r="F84" s="25"/>
      <c r="G84" s="25"/>
      <c r="H84" s="5"/>
      <c r="I84" s="5"/>
      <c r="J84" s="5"/>
      <c r="K84" s="5"/>
      <c r="L84" s="5"/>
      <c r="M84" s="5"/>
    </row>
    <row r="85" spans="1:13" s="26" customFormat="1">
      <c r="A85" s="149"/>
      <c r="B85" s="86" t="s">
        <v>109</v>
      </c>
      <c r="E85" s="25"/>
      <c r="F85" s="25"/>
      <c r="G85" s="25"/>
      <c r="H85" s="5"/>
      <c r="I85" s="5"/>
      <c r="J85" s="5"/>
      <c r="K85" s="5"/>
      <c r="L85" s="5"/>
      <c r="M85" s="5"/>
    </row>
    <row r="86" spans="1:13" s="26" customFormat="1">
      <c r="A86" s="149"/>
      <c r="B86" s="13" t="s">
        <v>97</v>
      </c>
      <c r="C86" s="84">
        <v>4.4000000000000003E-3</v>
      </c>
      <c r="E86" s="95">
        <f t="shared" ref="E86:E96" si="3">C86*$C$8*($D$58+$E$58+$F$58)</f>
        <v>3.7224000000000003E-3</v>
      </c>
      <c r="F86" s="25"/>
      <c r="G86" s="25"/>
      <c r="H86" s="5"/>
      <c r="I86" s="5"/>
      <c r="J86" s="5"/>
      <c r="K86" s="5"/>
      <c r="L86" s="5"/>
      <c r="M86" s="5"/>
    </row>
    <row r="87" spans="1:13" s="26" customFormat="1">
      <c r="A87" s="149"/>
      <c r="B87" s="13" t="s">
        <v>98</v>
      </c>
      <c r="C87" s="84">
        <v>3.0000000000000001E-3</v>
      </c>
      <c r="E87" s="95">
        <f t="shared" si="3"/>
        <v>2.5379999999999999E-3</v>
      </c>
      <c r="F87" s="25"/>
      <c r="G87" s="25"/>
      <c r="H87" s="5"/>
      <c r="I87" s="5"/>
      <c r="J87" s="5"/>
      <c r="K87" s="5"/>
      <c r="L87" s="5"/>
      <c r="M87" s="5"/>
    </row>
    <row r="88" spans="1:13" s="26" customFormat="1">
      <c r="A88" s="149"/>
      <c r="B88" s="13" t="s">
        <v>99</v>
      </c>
      <c r="C88" s="84">
        <v>7.1999999999999998E-3</v>
      </c>
      <c r="E88" s="95">
        <f t="shared" si="3"/>
        <v>6.0911999999999997E-3</v>
      </c>
      <c r="F88" s="25"/>
      <c r="G88" s="25"/>
      <c r="H88" s="5"/>
      <c r="I88" s="5"/>
      <c r="J88" s="5"/>
      <c r="K88" s="5"/>
      <c r="L88" s="5"/>
      <c r="M88" s="5"/>
    </row>
    <row r="89" spans="1:13" s="26" customFormat="1">
      <c r="A89" s="149"/>
      <c r="B89" s="13" t="s">
        <v>100</v>
      </c>
      <c r="C89" s="84">
        <v>2.2000000000000001E-3</v>
      </c>
      <c r="E89" s="95">
        <f t="shared" si="3"/>
        <v>1.8612000000000001E-3</v>
      </c>
      <c r="F89" s="25"/>
      <c r="G89" s="25"/>
      <c r="H89" s="5"/>
      <c r="I89" s="5"/>
      <c r="J89" s="5"/>
      <c r="K89" s="5"/>
      <c r="L89" s="5"/>
      <c r="M89" s="5"/>
    </row>
    <row r="90" spans="1:13" s="26" customFormat="1">
      <c r="A90" s="149"/>
      <c r="B90" s="13" t="s">
        <v>101</v>
      </c>
      <c r="C90" s="84">
        <v>1.8E-3</v>
      </c>
      <c r="E90" s="95">
        <f t="shared" si="3"/>
        <v>1.5227999999999999E-3</v>
      </c>
      <c r="F90" s="25"/>
      <c r="G90" s="25"/>
      <c r="H90" s="5"/>
      <c r="I90" s="5"/>
      <c r="J90" s="5"/>
      <c r="K90" s="5"/>
      <c r="L90" s="5"/>
      <c r="M90" s="5"/>
    </row>
    <row r="91" spans="1:13" s="26" customFormat="1">
      <c r="A91" s="149"/>
      <c r="B91" s="13" t="s">
        <v>102</v>
      </c>
      <c r="C91" s="84">
        <v>4.7999999999999996E-3</v>
      </c>
      <c r="E91" s="95">
        <f t="shared" si="3"/>
        <v>4.0607999999999998E-3</v>
      </c>
      <c r="F91" s="25"/>
      <c r="G91" s="25"/>
      <c r="H91" s="5"/>
      <c r="I91" s="5"/>
      <c r="J91" s="5"/>
      <c r="K91" s="5"/>
      <c r="L91" s="5"/>
      <c r="M91" s="5"/>
    </row>
    <row r="92" spans="1:13" s="26" customFormat="1">
      <c r="A92" s="149"/>
      <c r="B92" s="13" t="s">
        <v>103</v>
      </c>
      <c r="C92" s="84">
        <v>7.0000000000000001E-3</v>
      </c>
      <c r="E92" s="95">
        <f t="shared" si="3"/>
        <v>5.9220000000000002E-3</v>
      </c>
      <c r="F92" s="25"/>
      <c r="G92" s="25"/>
      <c r="H92" s="5"/>
      <c r="I92" s="5"/>
      <c r="J92" s="5"/>
      <c r="K92" s="5"/>
      <c r="L92" s="5"/>
      <c r="M92" s="5"/>
    </row>
    <row r="93" spans="1:13" s="26" customFormat="1">
      <c r="A93" s="149"/>
      <c r="B93" s="13" t="s">
        <v>104</v>
      </c>
      <c r="C93" s="84">
        <v>7.9400000000000012E-2</v>
      </c>
      <c r="E93" s="95">
        <f t="shared" si="3"/>
        <v>6.7172400000000007E-2</v>
      </c>
      <c r="F93" s="25"/>
      <c r="G93" s="25"/>
      <c r="H93" s="5"/>
      <c r="I93" s="5"/>
      <c r="J93" s="5"/>
      <c r="K93" s="5"/>
      <c r="L93" s="5"/>
      <c r="M93" s="5"/>
    </row>
    <row r="94" spans="1:13" s="26" customFormat="1">
      <c r="A94" s="149"/>
      <c r="B94" s="13" t="s">
        <v>105</v>
      </c>
      <c r="C94" s="84">
        <v>6.3799999999999996E-2</v>
      </c>
      <c r="E94" s="95">
        <f t="shared" si="3"/>
        <v>5.3974799999999996E-2</v>
      </c>
      <c r="F94" s="25"/>
      <c r="G94" s="25"/>
      <c r="H94" s="5"/>
      <c r="I94" s="5"/>
      <c r="J94" s="5"/>
      <c r="K94" s="5"/>
      <c r="L94" s="5"/>
      <c r="M94" s="5"/>
    </row>
    <row r="95" spans="1:13" s="26" customFormat="1">
      <c r="A95" s="149"/>
      <c r="B95" s="13" t="s">
        <v>106</v>
      </c>
      <c r="C95" s="84">
        <v>0.50760000000000005</v>
      </c>
      <c r="E95" s="95">
        <f t="shared" si="3"/>
        <v>0.42942960000000002</v>
      </c>
      <c r="F95" s="25"/>
      <c r="G95" s="25"/>
      <c r="H95" s="5"/>
      <c r="I95" s="5"/>
      <c r="J95" s="5"/>
      <c r="K95" s="5"/>
      <c r="L95" s="5"/>
      <c r="M95" s="5"/>
    </row>
    <row r="96" spans="1:13" s="26" customFormat="1">
      <c r="A96" s="149"/>
      <c r="B96" s="13" t="s">
        <v>107</v>
      </c>
      <c r="C96" s="84">
        <v>3.4878</v>
      </c>
      <c r="E96" s="95">
        <f t="shared" si="3"/>
        <v>2.9506787999999999</v>
      </c>
      <c r="F96" s="25"/>
      <c r="G96" s="25"/>
      <c r="H96" s="5"/>
      <c r="I96" s="5"/>
      <c r="J96" s="5"/>
      <c r="K96" s="5"/>
      <c r="L96" s="5"/>
      <c r="M96" s="5"/>
    </row>
    <row r="97" spans="1:13" s="26" customFormat="1">
      <c r="A97" s="23"/>
      <c r="B97" s="24"/>
      <c r="C97" s="5"/>
      <c r="D97" s="25"/>
      <c r="E97" s="25"/>
      <c r="F97" s="25"/>
      <c r="G97" s="25"/>
      <c r="H97" s="5"/>
      <c r="I97" s="5"/>
      <c r="J97" s="5"/>
      <c r="K97" s="5"/>
      <c r="L97" s="5"/>
      <c r="M97" s="5"/>
    </row>
    <row r="99" spans="1:13">
      <c r="B99" s="77" t="s">
        <v>82</v>
      </c>
    </row>
    <row r="100" spans="1:13">
      <c r="B100" s="44" t="s">
        <v>58</v>
      </c>
    </row>
    <row r="101" spans="1:13" ht="13.5" thickBot="1"/>
    <row r="102" spans="1:13">
      <c r="B102" s="141" t="s">
        <v>130</v>
      </c>
      <c r="C102" s="142"/>
      <c r="D102" s="142"/>
      <c r="E102" s="142"/>
      <c r="F102" s="142"/>
      <c r="G102" s="142"/>
      <c r="H102" s="142"/>
      <c r="I102" s="142"/>
      <c r="J102" s="142"/>
      <c r="K102" s="142"/>
      <c r="L102" s="143"/>
    </row>
    <row r="103" spans="1:13">
      <c r="B103" s="104"/>
      <c r="C103" s="28"/>
      <c r="D103" s="28"/>
      <c r="E103" s="28"/>
      <c r="F103" s="28"/>
      <c r="G103" s="28"/>
      <c r="H103" s="28"/>
      <c r="I103" s="28"/>
      <c r="J103" s="28"/>
      <c r="K103" s="28"/>
      <c r="L103" s="105"/>
    </row>
    <row r="104" spans="1:13" ht="51">
      <c r="B104" s="106" t="s">
        <v>128</v>
      </c>
      <c r="C104" s="107" t="s">
        <v>124</v>
      </c>
      <c r="D104" s="108" t="s">
        <v>125</v>
      </c>
      <c r="E104" s="108" t="s">
        <v>127</v>
      </c>
      <c r="F104" s="28"/>
      <c r="G104" s="109" t="s">
        <v>129</v>
      </c>
      <c r="H104" s="107" t="s">
        <v>124</v>
      </c>
      <c r="I104" s="108" t="s">
        <v>125</v>
      </c>
      <c r="J104" s="108" t="s">
        <v>127</v>
      </c>
      <c r="K104" s="28"/>
      <c r="L104" s="105"/>
    </row>
    <row r="105" spans="1:13">
      <c r="B105" s="110" t="s">
        <v>119</v>
      </c>
      <c r="C105" s="111">
        <v>0.03</v>
      </c>
      <c r="D105" s="111">
        <v>0.05</v>
      </c>
      <c r="E105" s="111">
        <v>0.01</v>
      </c>
      <c r="F105" s="28"/>
      <c r="G105" s="28"/>
      <c r="H105" s="112">
        <f>$C$10*10^3*C105</f>
        <v>186756.19199999998</v>
      </c>
      <c r="I105" s="112">
        <f t="shared" ref="I105:J105" si="4">$C$10*10^3*D105</f>
        <v>311260.32</v>
      </c>
      <c r="J105" s="112">
        <f t="shared" si="4"/>
        <v>62252.063999999998</v>
      </c>
      <c r="K105" s="28"/>
      <c r="L105" s="105"/>
    </row>
    <row r="106" spans="1:13">
      <c r="B106" s="104"/>
      <c r="C106" s="28"/>
      <c r="D106" s="28"/>
      <c r="E106" s="28"/>
      <c r="F106" s="28"/>
      <c r="G106" s="28"/>
      <c r="H106" s="113"/>
      <c r="I106" s="15"/>
      <c r="J106" s="15"/>
      <c r="K106" s="28"/>
      <c r="L106" s="105"/>
    </row>
    <row r="107" spans="1:13">
      <c r="B107" s="110" t="s">
        <v>131</v>
      </c>
      <c r="C107" s="111">
        <v>0.05</v>
      </c>
      <c r="D107" s="111">
        <v>0.03</v>
      </c>
      <c r="E107" s="111">
        <v>7.0000000000000007E-2</v>
      </c>
      <c r="F107" s="28"/>
      <c r="G107" s="28"/>
      <c r="H107" s="112">
        <f>$C$10*10^3*C107</f>
        <v>311260.32</v>
      </c>
      <c r="I107" s="112">
        <f t="shared" ref="I107" si="5">$C$10*10^3*D107</f>
        <v>186756.19199999998</v>
      </c>
      <c r="J107" s="112">
        <f t="shared" ref="J107" si="6">$C$10*10^3*E107</f>
        <v>435764.44799999997</v>
      </c>
      <c r="K107" s="28"/>
      <c r="L107" s="105"/>
    </row>
    <row r="108" spans="1:13">
      <c r="B108" s="104"/>
      <c r="C108" s="28"/>
      <c r="D108" s="28"/>
      <c r="E108" s="28"/>
      <c r="F108" s="28"/>
      <c r="G108" s="28"/>
      <c r="H108" s="113"/>
      <c r="I108" s="15"/>
      <c r="J108" s="15"/>
      <c r="K108" s="28"/>
      <c r="L108" s="105"/>
    </row>
    <row r="109" spans="1:13">
      <c r="B109" s="114" t="s">
        <v>120</v>
      </c>
      <c r="C109" s="115">
        <f t="shared" ref="C109:C113" si="7">AVERAGE(D109:E109)</f>
        <v>9.4712977939826089E-3</v>
      </c>
      <c r="D109" s="116">
        <v>1.3453548002816207E-2</v>
      </c>
      <c r="E109" s="117">
        <v>5.4890475851490121E-3</v>
      </c>
      <c r="F109" s="28"/>
      <c r="G109" s="28"/>
      <c r="H109" s="112">
        <f>$C$10*10^3*C109</f>
        <v>58960.783643406416</v>
      </c>
      <c r="I109" s="112">
        <f t="shared" ref="I109:I113" si="8">$C$10*10^3*D109</f>
        <v>83751.113129838661</v>
      </c>
      <c r="J109" s="112">
        <f t="shared" ref="J109:J113" si="9">$C$10*10^3*E109</f>
        <v>34170.45415697417</v>
      </c>
      <c r="K109" s="28"/>
      <c r="L109" s="105"/>
    </row>
    <row r="110" spans="1:13">
      <c r="B110" s="114" t="s">
        <v>121</v>
      </c>
      <c r="C110" s="115">
        <f t="shared" si="7"/>
        <v>0.12387059106579748</v>
      </c>
      <c r="D110" s="115">
        <v>0.17595254412755323</v>
      </c>
      <c r="E110" s="118">
        <v>7.1788638004041713E-2</v>
      </c>
      <c r="F110" s="28"/>
      <c r="G110" s="28"/>
      <c r="H110" s="112">
        <f>$C$10*10^3*C110</f>
        <v>771119.99627458525</v>
      </c>
      <c r="I110" s="112">
        <f t="shared" si="8"/>
        <v>1095340.9037991266</v>
      </c>
      <c r="J110" s="112">
        <f t="shared" si="9"/>
        <v>446899.08875004365</v>
      </c>
      <c r="K110" s="28"/>
      <c r="L110" s="105"/>
    </row>
    <row r="111" spans="1:13">
      <c r="B111" s="114" t="s">
        <v>122</v>
      </c>
      <c r="C111" s="115">
        <f t="shared" si="7"/>
        <v>0.36076490765250113</v>
      </c>
      <c r="D111" s="115">
        <v>0.51245015291548457</v>
      </c>
      <c r="E111" s="118">
        <v>0.2090796623895177</v>
      </c>
      <c r="F111" s="28"/>
      <c r="G111" s="28"/>
      <c r="H111" s="112">
        <f>$C$10*10^3*C111</f>
        <v>2245836.012013759</v>
      </c>
      <c r="I111" s="112">
        <f t="shared" si="8"/>
        <v>3190107.971610453</v>
      </c>
      <c r="J111" s="112">
        <f t="shared" si="9"/>
        <v>1301564.0524170648</v>
      </c>
      <c r="K111" s="28"/>
      <c r="L111" s="105"/>
    </row>
    <row r="112" spans="1:13">
      <c r="B112" s="114" t="s">
        <v>123</v>
      </c>
      <c r="C112" s="115">
        <f t="shared" si="7"/>
        <v>0.28900817731269501</v>
      </c>
      <c r="D112" s="115">
        <v>0.41052297913735092</v>
      </c>
      <c r="E112" s="118">
        <v>0.16749337548803916</v>
      </c>
      <c r="F112" s="28"/>
      <c r="G112" s="28"/>
      <c r="H112" s="112">
        <f>$C$10*10^3*C112</f>
        <v>1799135.5550593236</v>
      </c>
      <c r="I112" s="112">
        <f t="shared" si="8"/>
        <v>2555590.2770729032</v>
      </c>
      <c r="J112" s="112">
        <f t="shared" si="9"/>
        <v>1042680.8330457445</v>
      </c>
      <c r="K112" s="28"/>
      <c r="L112" s="105"/>
    </row>
    <row r="113" spans="2:12" ht="13.5" thickBot="1">
      <c r="B113" s="119" t="s">
        <v>126</v>
      </c>
      <c r="C113" s="120">
        <f t="shared" si="7"/>
        <v>0.70972156757006855</v>
      </c>
      <c r="D113" s="120">
        <v>1.0081272266620291</v>
      </c>
      <c r="E113" s="121">
        <v>0.41131590847810784</v>
      </c>
      <c r="F113" s="122"/>
      <c r="G113" s="122"/>
      <c r="H113" s="123">
        <f>$C$10*10^3*C113</f>
        <v>4418163.2446552226</v>
      </c>
      <c r="I113" s="123">
        <f t="shared" si="8"/>
        <v>6275800.0634307135</v>
      </c>
      <c r="J113" s="123">
        <f t="shared" si="9"/>
        <v>2560526.4258797308</v>
      </c>
      <c r="K113" s="122"/>
      <c r="L113" s="124"/>
    </row>
    <row r="116" spans="2:12">
      <c r="C116" s="98" t="s">
        <v>90</v>
      </c>
    </row>
    <row r="117" spans="2:12">
      <c r="C117" s="3" t="str">
        <f>'Geographies DB'!C8</f>
        <v>California</v>
      </c>
    </row>
    <row r="118" spans="2:12">
      <c r="C118" s="3" t="str">
        <f>'Geographies DB'!C10</f>
        <v>Colorado</v>
      </c>
    </row>
    <row r="119" spans="2:12">
      <c r="C119" s="3" t="str">
        <f>'Geographies DB'!C17</f>
        <v>SDGE</v>
      </c>
    </row>
    <row r="120" spans="2:12">
      <c r="C120" s="3" t="str">
        <f>'Geographies DB'!C9</f>
        <v>City of PaloAlto</v>
      </c>
    </row>
    <row r="121" spans="2:12">
      <c r="C121" s="3" t="str">
        <f>'Geographies DB'!C11</f>
        <v>Detroit Energy</v>
      </c>
    </row>
    <row r="122" spans="2:12">
      <c r="C122" s="3" t="str">
        <f>'Geographies DB'!C14</f>
        <v>MI,IL,IN,OH,WI</v>
      </c>
    </row>
    <row r="123" spans="2:12">
      <c r="C123" s="3" t="str">
        <f>'Geographies DB'!C12</f>
        <v>Indiana</v>
      </c>
    </row>
    <row r="124" spans="2:12">
      <c r="C124" s="3" t="str">
        <f>'Geographies DB'!C13</f>
        <v>LADPW</v>
      </c>
    </row>
    <row r="125" spans="2:12">
      <c r="C125" s="3" t="str">
        <f>'Geographies DB'!C15</f>
        <v>National Ave.</v>
      </c>
    </row>
    <row r="126" spans="2:12">
      <c r="C126" s="3" t="str">
        <f>'Geographies DB'!C16</f>
        <v>PG&amp;E</v>
      </c>
    </row>
    <row r="127" spans="2:12">
      <c r="C127" s="3" t="str">
        <f>'Geographies DB'!C18</f>
        <v>SMUD</v>
      </c>
    </row>
    <row r="128" spans="2:12">
      <c r="C128" s="3" t="str">
        <f>'Geographies DB'!C19</f>
        <v>SoCal Edison</v>
      </c>
    </row>
    <row r="129" spans="3:3">
      <c r="C129" s="3" t="str">
        <f>'Geographies DB'!C20</f>
        <v>West Virginia</v>
      </c>
    </row>
  </sheetData>
  <mergeCells count="14">
    <mergeCell ref="B102:L102"/>
    <mergeCell ref="F2:H2"/>
    <mergeCell ref="F3:H3"/>
    <mergeCell ref="F4:H4"/>
    <mergeCell ref="A62:A67"/>
    <mergeCell ref="E12:H12"/>
    <mergeCell ref="A12:A22"/>
    <mergeCell ref="E24:H24"/>
    <mergeCell ref="A25:A32"/>
    <mergeCell ref="A5:A10"/>
    <mergeCell ref="A82:A96"/>
    <mergeCell ref="A34:A52"/>
    <mergeCell ref="A55:A59"/>
    <mergeCell ref="A72:A77"/>
  </mergeCells>
  <phoneticPr fontId="3" type="noConversion"/>
  <dataValidations count="1">
    <dataValidation type="list" allowBlank="1" showInputMessage="1" showErrorMessage="1" sqref="C58">
      <formula1>$C$117:$C$129</formula1>
    </dataValidation>
  </dataValidations>
  <printOptions gridLines="1"/>
  <pageMargins left="0.5" right="0.5" top="0.5" bottom="0.5" header="0.5" footer="0.5"/>
  <pageSetup scale="58" orientation="portrait" r:id="rId1"/>
  <headerFooter alignWithMargins="0"/>
  <rowBreaks count="1" manualBreakCount="1">
    <brk id="53" max="11"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B77"/>
  <sheetViews>
    <sheetView topLeftCell="A26" zoomScale="85" workbookViewId="0">
      <selection activeCell="B39" sqref="B39"/>
    </sheetView>
  </sheetViews>
  <sheetFormatPr defaultColWidth="8.85546875" defaultRowHeight="12.75"/>
  <cols>
    <col min="1" max="1" width="17.7109375" customWidth="1"/>
    <col min="2" max="2" width="97" bestFit="1" customWidth="1"/>
  </cols>
  <sheetData>
    <row r="1" spans="1:2">
      <c r="B1" s="1" t="s">
        <v>81</v>
      </c>
    </row>
    <row r="5" spans="1:2">
      <c r="A5" s="147" t="s">
        <v>61</v>
      </c>
      <c r="B5" s="69" t="s">
        <v>114</v>
      </c>
    </row>
    <row r="6" spans="1:2">
      <c r="A6" s="147"/>
      <c r="B6" t="s">
        <v>68</v>
      </c>
    </row>
    <row r="7" spans="1:2">
      <c r="A7" s="147"/>
      <c r="B7" t="s">
        <v>69</v>
      </c>
    </row>
    <row r="8" spans="1:2">
      <c r="A8" s="147"/>
    </row>
    <row r="9" spans="1:2">
      <c r="A9" s="147"/>
    </row>
    <row r="11" spans="1:2" ht="12.75" customHeight="1">
      <c r="A11" s="147" t="s">
        <v>62</v>
      </c>
      <c r="B11" s="69" t="s">
        <v>114</v>
      </c>
    </row>
    <row r="12" spans="1:2">
      <c r="A12" s="147"/>
      <c r="B12" t="s">
        <v>70</v>
      </c>
    </row>
    <row r="13" spans="1:2">
      <c r="A13" s="147"/>
      <c r="B13" s="69" t="s">
        <v>113</v>
      </c>
    </row>
    <row r="14" spans="1:2">
      <c r="A14" s="147"/>
      <c r="B14" s="136" t="s">
        <v>249</v>
      </c>
    </row>
    <row r="15" spans="1:2">
      <c r="A15" s="147"/>
      <c r="B15" s="59" t="s">
        <v>250</v>
      </c>
    </row>
    <row r="16" spans="1:2">
      <c r="A16" s="147"/>
      <c r="B16" t="s">
        <v>116</v>
      </c>
    </row>
    <row r="17" spans="1:2">
      <c r="A17" s="147"/>
      <c r="B17" s="59" t="s">
        <v>117</v>
      </c>
    </row>
    <row r="18" spans="1:2">
      <c r="A18" s="126"/>
      <c r="B18" s="130"/>
    </row>
    <row r="19" spans="1:2">
      <c r="B19" s="130"/>
    </row>
    <row r="20" spans="1:2">
      <c r="A20" s="149" t="s">
        <v>63</v>
      </c>
      <c r="B20" s="69" t="s">
        <v>114</v>
      </c>
    </row>
    <row r="21" spans="1:2">
      <c r="A21" s="149"/>
      <c r="B21" t="s">
        <v>74</v>
      </c>
    </row>
    <row r="22" spans="1:2">
      <c r="A22" s="149"/>
    </row>
    <row r="23" spans="1:2">
      <c r="A23" s="149"/>
    </row>
    <row r="25" spans="1:2">
      <c r="A25" s="147" t="s">
        <v>64</v>
      </c>
      <c r="B25" s="69" t="s">
        <v>114</v>
      </c>
    </row>
    <row r="26" spans="1:2">
      <c r="A26" s="147"/>
      <c r="B26" t="s">
        <v>78</v>
      </c>
    </row>
    <row r="27" spans="1:2">
      <c r="A27" s="147"/>
      <c r="B27" t="s">
        <v>79</v>
      </c>
    </row>
    <row r="28" spans="1:2">
      <c r="A28" s="147"/>
      <c r="B28" s="59" t="s">
        <v>5</v>
      </c>
    </row>
    <row r="29" spans="1:2">
      <c r="A29" s="147"/>
      <c r="B29" s="59" t="s">
        <v>6</v>
      </c>
    </row>
    <row r="31" spans="1:2">
      <c r="A31" s="147" t="s">
        <v>65</v>
      </c>
      <c r="B31" s="69" t="s">
        <v>114</v>
      </c>
    </row>
    <row r="32" spans="1:2">
      <c r="A32" s="147"/>
      <c r="B32" t="s">
        <v>7</v>
      </c>
    </row>
    <row r="33" spans="1:2">
      <c r="A33" s="147"/>
    </row>
    <row r="35" spans="1:2" ht="12.75" customHeight="1">
      <c r="A35" s="150" t="s">
        <v>66</v>
      </c>
      <c r="B35" s="69" t="s">
        <v>114</v>
      </c>
    </row>
    <row r="36" spans="1:2">
      <c r="A36" s="150"/>
      <c r="B36" t="s">
        <v>112</v>
      </c>
    </row>
    <row r="37" spans="1:2">
      <c r="A37" s="150"/>
      <c r="B37" s="69" t="s">
        <v>113</v>
      </c>
    </row>
    <row r="38" spans="1:2">
      <c r="A38" s="150"/>
      <c r="B38" s="96" t="s">
        <v>251</v>
      </c>
    </row>
    <row r="39" spans="1:2">
      <c r="A39" s="150"/>
      <c r="B39" s="101"/>
    </row>
    <row r="41" spans="1:2">
      <c r="A41" s="147" t="s">
        <v>67</v>
      </c>
      <c r="B41" s="69" t="s">
        <v>114</v>
      </c>
    </row>
    <row r="42" spans="1:2">
      <c r="A42" s="147"/>
      <c r="B42" t="s">
        <v>8</v>
      </c>
    </row>
    <row r="43" spans="1:2">
      <c r="A43" s="147"/>
      <c r="B43" s="69" t="s">
        <v>113</v>
      </c>
    </row>
    <row r="44" spans="1:2">
      <c r="A44" s="147"/>
      <c r="B44" s="96" t="s">
        <v>254</v>
      </c>
    </row>
    <row r="45" spans="1:2">
      <c r="A45" s="147"/>
      <c r="B45" s="140" t="s">
        <v>253</v>
      </c>
    </row>
    <row r="46" spans="1:2">
      <c r="A46" s="147"/>
      <c r="B46" s="140" t="s">
        <v>255</v>
      </c>
    </row>
    <row r="47" spans="1:2">
      <c r="A47" s="147"/>
      <c r="B47" s="96" t="s">
        <v>252</v>
      </c>
    </row>
    <row r="49" spans="1:2">
      <c r="A49" s="147" t="s">
        <v>111</v>
      </c>
      <c r="B49" s="69" t="s">
        <v>114</v>
      </c>
    </row>
    <row r="50" spans="1:2">
      <c r="A50" s="147"/>
      <c r="B50" t="s">
        <v>118</v>
      </c>
    </row>
    <row r="51" spans="1:2">
      <c r="A51" s="147"/>
      <c r="B51" s="59" t="s">
        <v>22</v>
      </c>
    </row>
    <row r="52" spans="1:2">
      <c r="A52" s="147"/>
      <c r="B52" s="59" t="s">
        <v>23</v>
      </c>
    </row>
    <row r="53" spans="1:2">
      <c r="A53" s="147"/>
      <c r="B53" s="59" t="s">
        <v>80</v>
      </c>
    </row>
    <row r="54" spans="1:2">
      <c r="A54" s="147"/>
      <c r="B54" s="69" t="s">
        <v>113</v>
      </c>
    </row>
    <row r="55" spans="1:2">
      <c r="A55" s="147"/>
      <c r="B55" t="s">
        <v>17</v>
      </c>
    </row>
    <row r="56" spans="1:2">
      <c r="A56" s="147"/>
      <c r="B56" s="125" t="s">
        <v>18</v>
      </c>
    </row>
    <row r="60" spans="1:2">
      <c r="A60" t="s">
        <v>14</v>
      </c>
      <c r="B60" s="137" t="s">
        <v>132</v>
      </c>
    </row>
    <row r="61" spans="1:2">
      <c r="B61" s="137" t="s">
        <v>133</v>
      </c>
    </row>
    <row r="62" spans="1:2">
      <c r="B62" s="137" t="s">
        <v>134</v>
      </c>
    </row>
    <row r="63" spans="1:2">
      <c r="A63" t="s">
        <v>16</v>
      </c>
      <c r="B63" s="137" t="s">
        <v>135</v>
      </c>
    </row>
    <row r="70" spans="2:2">
      <c r="B70" t="s">
        <v>0</v>
      </c>
    </row>
    <row r="71" spans="2:2">
      <c r="B71" t="s">
        <v>1</v>
      </c>
    </row>
    <row r="73" spans="2:2">
      <c r="B73" s="8"/>
    </row>
    <row r="74" spans="2:2">
      <c r="B74" s="8"/>
    </row>
    <row r="75" spans="2:2">
      <c r="B75" s="8"/>
    </row>
    <row r="76" spans="2:2">
      <c r="B76" s="8"/>
    </row>
    <row r="77" spans="2:2">
      <c r="B77" s="8"/>
    </row>
  </sheetData>
  <mergeCells count="8">
    <mergeCell ref="A49:A56"/>
    <mergeCell ref="A31:A33"/>
    <mergeCell ref="A41:A47"/>
    <mergeCell ref="A35:A39"/>
    <mergeCell ref="A5:A9"/>
    <mergeCell ref="A20:A23"/>
    <mergeCell ref="A25:A29"/>
    <mergeCell ref="A11:A17"/>
  </mergeCells>
  <phoneticPr fontId="3" type="noConversion"/>
  <printOptions gridLines="1"/>
  <pageMargins left="0.75" right="0.75" top="1" bottom="1" header="0.5" footer="0.5"/>
  <pageSetup scale="71" orientation="landscape" r:id="rId1"/>
  <headerFooter alignWithMargins="0"/>
</worksheet>
</file>

<file path=xl/worksheets/sheet3.xml><?xml version="1.0" encoding="utf-8"?>
<worksheet xmlns="http://schemas.openxmlformats.org/spreadsheetml/2006/main" xmlns:r="http://schemas.openxmlformats.org/officeDocument/2006/relationships">
  <dimension ref="A1:L22"/>
  <sheetViews>
    <sheetView view="pageLayout" zoomScaleNormal="100" workbookViewId="0">
      <selection activeCell="B21" sqref="B21"/>
    </sheetView>
  </sheetViews>
  <sheetFormatPr defaultColWidth="8.85546875" defaultRowHeight="12.75"/>
  <cols>
    <col min="1" max="1" width="15.7109375" customWidth="1"/>
    <col min="2" max="2" width="8.85546875" customWidth="1"/>
    <col min="3" max="3" width="12.28515625" bestFit="1" customWidth="1"/>
    <col min="4" max="6" width="8.85546875" customWidth="1"/>
    <col min="7" max="7" width="10" customWidth="1"/>
  </cols>
  <sheetData>
    <row r="1" spans="1:12" s="99" customFormat="1" ht="11.25">
      <c r="A1" s="100" t="s">
        <v>115</v>
      </c>
      <c r="B1" s="99" t="s">
        <v>96</v>
      </c>
      <c r="C1" s="99">
        <v>1</v>
      </c>
      <c r="D1" s="99">
        <v>2</v>
      </c>
      <c r="E1" s="99">
        <v>3</v>
      </c>
      <c r="F1" s="99">
        <v>4</v>
      </c>
      <c r="G1" s="99">
        <v>5</v>
      </c>
      <c r="H1" s="99">
        <v>6</v>
      </c>
      <c r="I1" s="99">
        <v>7</v>
      </c>
      <c r="J1" s="99">
        <v>8</v>
      </c>
      <c r="K1" s="99">
        <v>9</v>
      </c>
    </row>
    <row r="3" spans="1:12">
      <c r="E3" s="16" t="s">
        <v>24</v>
      </c>
      <c r="F3" s="16" t="s">
        <v>25</v>
      </c>
      <c r="G3" s="16" t="s">
        <v>28</v>
      </c>
      <c r="H3" s="16" t="s">
        <v>26</v>
      </c>
      <c r="I3" s="16" t="s">
        <v>27</v>
      </c>
      <c r="J3" s="16" t="s">
        <v>29</v>
      </c>
      <c r="K3" s="16" t="s">
        <v>30</v>
      </c>
    </row>
    <row r="4" spans="1:12">
      <c r="E4" s="18"/>
      <c r="F4" s="18" t="s">
        <v>32</v>
      </c>
      <c r="G4" s="18"/>
      <c r="H4" s="18"/>
      <c r="I4" s="18" t="s">
        <v>33</v>
      </c>
      <c r="J4" s="18"/>
      <c r="K4" s="18" t="s">
        <v>34</v>
      </c>
    </row>
    <row r="8" spans="1:12">
      <c r="C8" s="3" t="s">
        <v>88</v>
      </c>
      <c r="D8">
        <v>2011</v>
      </c>
      <c r="E8" s="81">
        <v>8.2000000000000003E-2</v>
      </c>
      <c r="F8" s="81">
        <v>0.35599999999999998</v>
      </c>
      <c r="G8" s="81">
        <v>0</v>
      </c>
      <c r="H8" s="81">
        <v>0.153</v>
      </c>
      <c r="I8" s="81">
        <v>0.13</v>
      </c>
      <c r="J8" s="81">
        <v>0.13800000000000001</v>
      </c>
      <c r="K8" s="81">
        <v>0.14199999999999999</v>
      </c>
      <c r="L8" s="128"/>
    </row>
    <row r="9" spans="1:12">
      <c r="C9" s="4" t="s">
        <v>4</v>
      </c>
      <c r="D9" s="97">
        <v>2011</v>
      </c>
      <c r="E9" s="7">
        <v>0</v>
      </c>
      <c r="F9" s="7">
        <v>1E-3</v>
      </c>
      <c r="G9" s="7">
        <v>0</v>
      </c>
      <c r="H9" s="7">
        <v>0</v>
      </c>
      <c r="I9" s="7">
        <v>0.27600000000000002</v>
      </c>
      <c r="J9" s="7">
        <v>0.31</v>
      </c>
      <c r="K9" s="7">
        <v>0.41299999999999998</v>
      </c>
      <c r="L9" s="128"/>
    </row>
    <row r="10" spans="1:12" ht="12.95" customHeight="1">
      <c r="C10" s="3" t="s">
        <v>85</v>
      </c>
      <c r="D10">
        <v>2009</v>
      </c>
      <c r="E10" s="81">
        <v>0.62635099999999999</v>
      </c>
      <c r="F10" s="81">
        <v>0.27605000000000002</v>
      </c>
      <c r="G10" s="81">
        <v>2.6600000000000001E-4</v>
      </c>
      <c r="H10" s="81">
        <v>0</v>
      </c>
      <c r="I10" s="81">
        <v>3.5184E-2</v>
      </c>
      <c r="J10" s="81">
        <v>1.057E-3</v>
      </c>
      <c r="K10" s="81">
        <v>6.1093000000000001E-2</v>
      </c>
      <c r="L10" s="128"/>
    </row>
    <row r="11" spans="1:12">
      <c r="A11" t="s">
        <v>19</v>
      </c>
      <c r="C11" s="4" t="s">
        <v>3</v>
      </c>
      <c r="D11" s="97">
        <v>2011</v>
      </c>
      <c r="E11" s="7">
        <v>0.75</v>
      </c>
      <c r="F11" s="7">
        <v>2.5000000000000001E-2</v>
      </c>
      <c r="G11" s="7">
        <v>2E-3</v>
      </c>
      <c r="H11" s="7">
        <v>0.20300000000000001</v>
      </c>
      <c r="I11" s="7">
        <v>1E-3</v>
      </c>
      <c r="J11" s="7">
        <v>0</v>
      </c>
      <c r="K11" s="7">
        <v>1.7999999999999999E-2</v>
      </c>
      <c r="L11" s="128"/>
    </row>
    <row r="12" spans="1:12">
      <c r="A12" s="99" t="s">
        <v>20</v>
      </c>
      <c r="C12" s="3" t="s">
        <v>86</v>
      </c>
      <c r="D12">
        <v>2009</v>
      </c>
      <c r="E12" s="81">
        <v>0.92838600000000004</v>
      </c>
      <c r="F12" s="81">
        <v>3.2811E-2</v>
      </c>
      <c r="G12" s="81">
        <v>4.2859999999999999E-3</v>
      </c>
      <c r="H12" s="81">
        <v>0</v>
      </c>
      <c r="I12" s="81">
        <v>4.3140000000000001E-3</v>
      </c>
      <c r="J12" s="81">
        <v>1.5598000000000001E-2</v>
      </c>
      <c r="K12" s="81">
        <v>1.4604000000000001E-2</v>
      </c>
      <c r="L12" s="128"/>
    </row>
    <row r="13" spans="1:12">
      <c r="A13" s="99" t="s">
        <v>21</v>
      </c>
      <c r="C13" s="3" t="s">
        <v>94</v>
      </c>
      <c r="D13">
        <v>2011</v>
      </c>
      <c r="E13" s="10">
        <v>0.41</v>
      </c>
      <c r="F13" s="10">
        <v>0.17</v>
      </c>
      <c r="G13" s="10">
        <v>0</v>
      </c>
      <c r="H13" s="10">
        <v>0.11</v>
      </c>
      <c r="I13" s="10">
        <v>0.03</v>
      </c>
      <c r="J13" s="10">
        <v>0.09</v>
      </c>
      <c r="K13" s="10">
        <v>0.19</v>
      </c>
      <c r="L13" s="128"/>
    </row>
    <row r="14" spans="1:12">
      <c r="A14" s="99"/>
      <c r="C14" s="4" t="s">
        <v>2</v>
      </c>
      <c r="D14" s="97">
        <v>2011</v>
      </c>
      <c r="E14" s="7">
        <v>0.64659999999999995</v>
      </c>
      <c r="F14" s="7">
        <v>7.1099999999999997E-2</v>
      </c>
      <c r="G14" s="7">
        <v>4.1999999999999997E-3</v>
      </c>
      <c r="H14" s="7">
        <v>0.24030000000000001</v>
      </c>
      <c r="I14" s="7">
        <v>6.7999999999999996E-3</v>
      </c>
      <c r="J14" s="7">
        <v>0</v>
      </c>
      <c r="K14" s="7">
        <v>3.09E-2</v>
      </c>
      <c r="L14" s="128"/>
    </row>
    <row r="15" spans="1:12">
      <c r="C15" s="3" t="s">
        <v>95</v>
      </c>
      <c r="D15">
        <v>2009</v>
      </c>
      <c r="E15" s="10">
        <v>0.44467499999999999</v>
      </c>
      <c r="F15" s="10">
        <v>0.23311899999999999</v>
      </c>
      <c r="G15" s="10">
        <v>1.1174E-2</v>
      </c>
      <c r="H15" s="10">
        <v>0.202185</v>
      </c>
      <c r="I15" s="10">
        <v>6.8032999999999996E-2</v>
      </c>
      <c r="J15" s="10">
        <v>4.398E-3</v>
      </c>
      <c r="K15" s="10">
        <v>3.6415000000000003E-2</v>
      </c>
      <c r="L15" s="128"/>
    </row>
    <row r="16" spans="1:12">
      <c r="C16" s="3" t="s">
        <v>92</v>
      </c>
      <c r="D16" s="127">
        <v>2011</v>
      </c>
      <c r="E16" s="10">
        <v>0</v>
      </c>
      <c r="F16" s="10">
        <v>0.25</v>
      </c>
      <c r="G16" s="10">
        <v>0</v>
      </c>
      <c r="H16" s="10">
        <v>0.22</v>
      </c>
      <c r="I16" s="10">
        <v>0.18</v>
      </c>
      <c r="J16" s="10">
        <v>0.16</v>
      </c>
      <c r="K16" s="10">
        <v>0.19</v>
      </c>
      <c r="L16" s="128"/>
    </row>
    <row r="17" spans="3:12" ht="12" customHeight="1">
      <c r="C17" s="4" t="s">
        <v>15</v>
      </c>
      <c r="D17" s="97">
        <v>2011</v>
      </c>
      <c r="E17" s="7">
        <v>2.7E-2</v>
      </c>
      <c r="F17" s="7">
        <v>0.42799999999999999</v>
      </c>
      <c r="G17" s="7">
        <v>0</v>
      </c>
      <c r="H17" s="7">
        <v>0.20399999999999999</v>
      </c>
      <c r="I17" s="7">
        <v>0</v>
      </c>
      <c r="J17" s="7">
        <v>0.184</v>
      </c>
      <c r="K17" s="7">
        <v>0.156</v>
      </c>
      <c r="L17" s="128"/>
    </row>
    <row r="18" spans="3:12">
      <c r="C18" s="3" t="s">
        <v>93</v>
      </c>
      <c r="D18">
        <v>2011</v>
      </c>
      <c r="E18" s="10">
        <v>0</v>
      </c>
      <c r="F18" s="10">
        <v>0.32</v>
      </c>
      <c r="G18" s="10">
        <v>0</v>
      </c>
      <c r="H18" s="10">
        <v>0</v>
      </c>
      <c r="I18" s="10">
        <v>0.28999999999999998</v>
      </c>
      <c r="J18" s="10">
        <v>0.17</v>
      </c>
      <c r="K18" s="10">
        <v>0.22</v>
      </c>
      <c r="L18" s="128"/>
    </row>
    <row r="19" spans="3:12">
      <c r="C19" s="3" t="s">
        <v>91</v>
      </c>
      <c r="D19">
        <v>2011</v>
      </c>
      <c r="E19" s="10">
        <v>0.08</v>
      </c>
      <c r="F19" s="10">
        <v>0.27</v>
      </c>
      <c r="G19" s="10">
        <v>0</v>
      </c>
      <c r="H19" s="10">
        <v>0.24</v>
      </c>
      <c r="I19" s="10">
        <v>7.0000000000000007E-2</v>
      </c>
      <c r="J19" s="10">
        <v>0.15</v>
      </c>
      <c r="K19" s="10">
        <v>0.19</v>
      </c>
      <c r="L19" s="128"/>
    </row>
    <row r="20" spans="3:12">
      <c r="C20" s="3" t="s">
        <v>87</v>
      </c>
      <c r="D20">
        <v>2009</v>
      </c>
      <c r="E20" s="81">
        <v>0.96180699999999997</v>
      </c>
      <c r="F20" s="81">
        <v>1.513E-3</v>
      </c>
      <c r="G20" s="81">
        <v>2.392E-3</v>
      </c>
      <c r="H20" s="81">
        <v>0</v>
      </c>
      <c r="I20" s="81">
        <v>2.3251999999999998E-2</v>
      </c>
      <c r="J20" s="81">
        <v>5.2300000000000003E-4</v>
      </c>
      <c r="K20" s="81">
        <v>1.0489E-2</v>
      </c>
      <c r="L20" s="128"/>
    </row>
    <row r="21" spans="3:12">
      <c r="C21" s="3"/>
    </row>
    <row r="22" spans="3:12">
      <c r="C22" s="3"/>
    </row>
  </sheetData>
  <phoneticPr fontId="3" type="noConversion"/>
  <printOptions gridLines="1"/>
  <pageMargins left="0.75" right="0.75" top="1" bottom="1" header="0.5" footer="0.5"/>
  <pageSetup orientation="landscape" horizontalDpi="4294967293" verticalDpi="4294967293" r:id="rId1"/>
  <headerFooter alignWithMargins="0">
    <oddHeader>&amp;CGeographies Database for Calculator</oddHeader>
  </headerFooter>
  <drawing r:id="rId2"/>
  <legacyDrawing r:id="rId3"/>
</worksheet>
</file>

<file path=xl/worksheets/sheet4.xml><?xml version="1.0" encoding="utf-8"?>
<worksheet xmlns="http://schemas.openxmlformats.org/spreadsheetml/2006/main" xmlns:r="http://schemas.openxmlformats.org/officeDocument/2006/relationships">
  <dimension ref="A1:P57"/>
  <sheetViews>
    <sheetView workbookViewId="0">
      <selection activeCell="D12" sqref="D12"/>
    </sheetView>
  </sheetViews>
  <sheetFormatPr defaultRowHeight="12.75"/>
  <cols>
    <col min="1" max="1" width="3" bestFit="1" customWidth="1"/>
    <col min="2" max="2" width="15.28515625" bestFit="1" customWidth="1"/>
    <col min="3" max="15" width="10.85546875" customWidth="1"/>
  </cols>
  <sheetData>
    <row r="1" spans="1:16">
      <c r="C1" t="s">
        <v>24</v>
      </c>
      <c r="D1" t="s">
        <v>136</v>
      </c>
      <c r="E1" t="s">
        <v>32</v>
      </c>
      <c r="F1" t="s">
        <v>137</v>
      </c>
      <c r="G1" t="s">
        <v>138</v>
      </c>
      <c r="H1" t="s">
        <v>139</v>
      </c>
      <c r="I1" t="s">
        <v>26</v>
      </c>
      <c r="J1" t="s">
        <v>140</v>
      </c>
      <c r="K1" t="s">
        <v>141</v>
      </c>
      <c r="L1" t="s">
        <v>142</v>
      </c>
      <c r="M1" t="s">
        <v>29</v>
      </c>
      <c r="N1" t="s">
        <v>143</v>
      </c>
      <c r="O1" t="s">
        <v>144</v>
      </c>
    </row>
    <row r="2" spans="1:16">
      <c r="A2">
        <v>1</v>
      </c>
      <c r="B2" t="s">
        <v>145</v>
      </c>
      <c r="C2" s="131">
        <v>0.38791199999999998</v>
      </c>
      <c r="D2" s="131">
        <v>1.5299999999999999E-3</v>
      </c>
      <c r="E2" s="131">
        <v>0.22123899999999999</v>
      </c>
      <c r="F2" s="131">
        <v>9.9599999999999992E-4</v>
      </c>
      <c r="G2" s="131">
        <v>2.383E-2</v>
      </c>
      <c r="H2" s="131">
        <v>8.7443999999999994E-2</v>
      </c>
      <c r="I2" s="131">
        <v>0.27705000000000002</v>
      </c>
      <c r="J2" s="131">
        <v>0</v>
      </c>
      <c r="K2" s="131">
        <v>0</v>
      </c>
      <c r="L2" s="131">
        <v>0</v>
      </c>
      <c r="M2" s="131">
        <v>0</v>
      </c>
      <c r="N2" s="131">
        <f>SUM(G2,J2:L2)</f>
        <v>2.383E-2</v>
      </c>
      <c r="O2" s="132">
        <f>SUM(M2:N2,H2:I2,C2:F2)</f>
        <v>1.0000009999999999</v>
      </c>
      <c r="P2" s="131"/>
    </row>
    <row r="3" spans="1:16">
      <c r="A3">
        <v>2</v>
      </c>
      <c r="B3" t="s">
        <v>146</v>
      </c>
      <c r="C3" s="131">
        <v>9.4088000000000005E-2</v>
      </c>
      <c r="D3" s="131">
        <v>0.17261299999999999</v>
      </c>
      <c r="E3" s="131">
        <v>0.53376900000000005</v>
      </c>
      <c r="F3" s="131">
        <v>0</v>
      </c>
      <c r="G3" s="131">
        <v>9.7199999999999999E-4</v>
      </c>
      <c r="H3" s="131">
        <v>0.19750999999999999</v>
      </c>
      <c r="I3" s="131">
        <v>0</v>
      </c>
      <c r="J3" s="131">
        <v>1.0480000000000001E-3</v>
      </c>
      <c r="K3" s="131">
        <v>0</v>
      </c>
      <c r="L3" s="131">
        <v>0</v>
      </c>
      <c r="M3" s="131">
        <v>0</v>
      </c>
      <c r="N3" s="131">
        <f t="shared" ref="N3:N51" si="0">SUM(G3,J3:L3)</f>
        <v>2.0200000000000001E-3</v>
      </c>
      <c r="O3" s="132">
        <f t="shared" ref="O3:O51" si="1">SUM(M3:N3,H3:I3,C3:F3)</f>
        <v>1</v>
      </c>
      <c r="P3" s="131"/>
    </row>
    <row r="4" spans="1:16">
      <c r="A4">
        <v>3</v>
      </c>
      <c r="B4" t="s">
        <v>147</v>
      </c>
      <c r="C4" s="131">
        <v>0.35461599999999999</v>
      </c>
      <c r="D4" s="131">
        <v>5.5999999999999995E-4</v>
      </c>
      <c r="E4" s="131">
        <v>0.310251</v>
      </c>
      <c r="F4" s="131">
        <v>0</v>
      </c>
      <c r="G4" s="131">
        <v>1.431E-3</v>
      </c>
      <c r="H4" s="131">
        <v>5.8915000000000002E-2</v>
      </c>
      <c r="I4" s="131">
        <v>0.273837</v>
      </c>
      <c r="J4" s="131">
        <v>2.6400000000000002E-4</v>
      </c>
      <c r="K4" s="131">
        <v>1.26E-4</v>
      </c>
      <c r="L4" s="131">
        <v>0</v>
      </c>
      <c r="M4" s="131">
        <v>0</v>
      </c>
      <c r="N4" s="131">
        <f t="shared" si="0"/>
        <v>1.8209999999999999E-3</v>
      </c>
      <c r="O4" s="132">
        <f t="shared" si="1"/>
        <v>1</v>
      </c>
      <c r="P4" s="131"/>
    </row>
    <row r="5" spans="1:16">
      <c r="A5">
        <v>4</v>
      </c>
      <c r="B5" t="s">
        <v>148</v>
      </c>
      <c r="C5" s="131">
        <v>0.43641200000000002</v>
      </c>
      <c r="D5" s="131">
        <v>1.5399999999999999E-3</v>
      </c>
      <c r="E5" s="131">
        <v>0.195299</v>
      </c>
      <c r="F5" s="131">
        <v>4.1800000000000002E-4</v>
      </c>
      <c r="G5" s="131">
        <v>2.7595000000000001E-2</v>
      </c>
      <c r="H5" s="131">
        <v>7.4717000000000006E-2</v>
      </c>
      <c r="I5" s="131">
        <v>0.26401999999999998</v>
      </c>
      <c r="J5" s="131">
        <v>0</v>
      </c>
      <c r="K5" s="131">
        <v>0</v>
      </c>
      <c r="L5" s="131">
        <v>0</v>
      </c>
      <c r="M5" s="131">
        <v>0</v>
      </c>
      <c r="N5" s="131">
        <f t="shared" si="0"/>
        <v>2.7595000000000001E-2</v>
      </c>
      <c r="O5" s="132">
        <f t="shared" si="1"/>
        <v>1.0000009999999999</v>
      </c>
      <c r="P5" s="131"/>
    </row>
    <row r="6" spans="1:16">
      <c r="A6">
        <v>5</v>
      </c>
      <c r="B6" t="s">
        <v>88</v>
      </c>
      <c r="C6" s="131">
        <v>1.0011000000000001E-2</v>
      </c>
      <c r="D6" s="131">
        <v>1.4149999999999999E-2</v>
      </c>
      <c r="E6" s="131">
        <v>0.55412300000000003</v>
      </c>
      <c r="F6" s="131">
        <v>2.1679999999999998E-3</v>
      </c>
      <c r="G6" s="131">
        <v>3.0426000000000002E-2</v>
      </c>
      <c r="H6" s="131">
        <v>0.13694000000000001</v>
      </c>
      <c r="I6" s="131">
        <v>0.15512100000000001</v>
      </c>
      <c r="J6" s="131">
        <v>2.8518999999999999E-2</v>
      </c>
      <c r="K6" s="131">
        <v>3.1210000000000001E-3</v>
      </c>
      <c r="L6" s="131">
        <v>6.2768000000000004E-2</v>
      </c>
      <c r="M6" s="131">
        <v>2.653E-3</v>
      </c>
      <c r="N6" s="131">
        <f t="shared" si="0"/>
        <v>0.124834</v>
      </c>
      <c r="O6" s="132">
        <f t="shared" si="1"/>
        <v>1</v>
      </c>
      <c r="P6" s="131"/>
    </row>
    <row r="7" spans="1:16">
      <c r="A7">
        <v>6</v>
      </c>
      <c r="B7" t="s">
        <v>85</v>
      </c>
      <c r="C7" s="131">
        <v>0.62635099999999999</v>
      </c>
      <c r="D7" s="131">
        <v>2.6600000000000001E-4</v>
      </c>
      <c r="E7" s="131">
        <v>0.27605000000000002</v>
      </c>
      <c r="F7" s="131">
        <v>0</v>
      </c>
      <c r="G7" s="131">
        <v>1.1199999999999999E-3</v>
      </c>
      <c r="H7" s="131">
        <v>3.5184E-2</v>
      </c>
      <c r="I7" s="131">
        <v>0</v>
      </c>
      <c r="J7" s="131">
        <v>5.9465999999999998E-2</v>
      </c>
      <c r="K7" s="131">
        <v>5.0699999999999996E-4</v>
      </c>
      <c r="L7" s="131">
        <v>0</v>
      </c>
      <c r="M7" s="131">
        <v>1.057E-3</v>
      </c>
      <c r="N7" s="131">
        <f t="shared" si="0"/>
        <v>6.1093000000000001E-2</v>
      </c>
      <c r="O7" s="132">
        <f t="shared" si="1"/>
        <v>1.0000010000000001</v>
      </c>
      <c r="P7" s="131"/>
    </row>
    <row r="8" spans="1:16">
      <c r="A8">
        <v>7</v>
      </c>
      <c r="B8" t="s">
        <v>149</v>
      </c>
      <c r="C8" s="131">
        <v>7.8621999999999997E-2</v>
      </c>
      <c r="D8" s="131">
        <v>9.5779999999999997E-3</v>
      </c>
      <c r="E8" s="131">
        <v>0.31434000000000001</v>
      </c>
      <c r="F8" s="131">
        <v>2.3812E-2</v>
      </c>
      <c r="G8" s="131">
        <v>2.2939999999999999E-2</v>
      </c>
      <c r="H8" s="131">
        <v>1.6500999999999998E-2</v>
      </c>
      <c r="I8" s="131">
        <v>0.53378400000000004</v>
      </c>
      <c r="J8" s="131">
        <v>0</v>
      </c>
      <c r="K8" s="131">
        <v>0</v>
      </c>
      <c r="L8" s="131">
        <v>0</v>
      </c>
      <c r="M8" s="131">
        <v>4.2400000000000001E-4</v>
      </c>
      <c r="N8" s="131">
        <f t="shared" si="0"/>
        <v>2.2939999999999999E-2</v>
      </c>
      <c r="O8" s="132">
        <f t="shared" si="1"/>
        <v>1.0000009999999999</v>
      </c>
      <c r="P8" s="131"/>
    </row>
    <row r="9" spans="1:16">
      <c r="A9">
        <v>8</v>
      </c>
      <c r="B9" t="s">
        <v>150</v>
      </c>
      <c r="C9" s="131">
        <v>0.58827499999999999</v>
      </c>
      <c r="D9" s="131">
        <v>5.3364000000000002E-2</v>
      </c>
      <c r="E9" s="131">
        <v>0.28428799999999999</v>
      </c>
      <c r="F9" s="131">
        <v>4.6913999999999997E-2</v>
      </c>
      <c r="G9" s="131">
        <v>2.5943999999999998E-2</v>
      </c>
      <c r="H9" s="131">
        <v>0</v>
      </c>
      <c r="I9" s="131">
        <v>0</v>
      </c>
      <c r="J9" s="131">
        <v>0</v>
      </c>
      <c r="K9" s="131">
        <v>0</v>
      </c>
      <c r="L9" s="131">
        <v>0</v>
      </c>
      <c r="M9" s="131">
        <v>1.214E-3</v>
      </c>
      <c r="N9" s="131">
        <f t="shared" si="0"/>
        <v>2.5943999999999998E-2</v>
      </c>
      <c r="O9" s="132">
        <f t="shared" si="1"/>
        <v>0.99999899999999997</v>
      </c>
      <c r="P9" s="131"/>
    </row>
    <row r="10" spans="1:16">
      <c r="A10">
        <v>9</v>
      </c>
      <c r="B10" t="s">
        <v>151</v>
      </c>
      <c r="C10" s="131">
        <v>0.24757799999999999</v>
      </c>
      <c r="D10" s="131">
        <v>4.2305000000000002E-2</v>
      </c>
      <c r="E10" s="131">
        <v>0.54324399999999995</v>
      </c>
      <c r="F10" s="131">
        <v>6.1450000000000003E-3</v>
      </c>
      <c r="G10" s="131">
        <v>1.9435000000000001E-2</v>
      </c>
      <c r="H10" s="131">
        <v>9.5500000000000001E-4</v>
      </c>
      <c r="I10" s="131">
        <v>0.133492</v>
      </c>
      <c r="J10" s="131">
        <v>0</v>
      </c>
      <c r="K10" s="131">
        <v>4.3000000000000002E-5</v>
      </c>
      <c r="L10" s="131">
        <v>0</v>
      </c>
      <c r="M10" s="131">
        <v>6.803E-3</v>
      </c>
      <c r="N10" s="131">
        <f t="shared" si="0"/>
        <v>1.9478000000000002E-2</v>
      </c>
      <c r="O10" s="132">
        <f t="shared" si="1"/>
        <v>0.99999999999999989</v>
      </c>
      <c r="P10" s="131"/>
    </row>
    <row r="11" spans="1:16">
      <c r="A11">
        <v>10</v>
      </c>
      <c r="B11" t="s">
        <v>152</v>
      </c>
      <c r="C11" s="131">
        <v>0.53985300000000003</v>
      </c>
      <c r="D11" s="131">
        <v>5.0480000000000004E-3</v>
      </c>
      <c r="E11" s="131">
        <v>0.159332</v>
      </c>
      <c r="F11" s="131">
        <v>1.9799999999999999E-4</v>
      </c>
      <c r="G11" s="131">
        <v>2.1950999999999998E-2</v>
      </c>
      <c r="H11" s="131">
        <v>2.7441E-2</v>
      </c>
      <c r="I11" s="131">
        <v>0.24617700000000001</v>
      </c>
      <c r="J11" s="131">
        <v>0</v>
      </c>
      <c r="K11" s="131">
        <v>0</v>
      </c>
      <c r="L11" s="131">
        <v>0</v>
      </c>
      <c r="M11" s="131">
        <v>0</v>
      </c>
      <c r="N11" s="131">
        <f t="shared" si="0"/>
        <v>2.1950999999999998E-2</v>
      </c>
      <c r="O11" s="132">
        <f t="shared" si="1"/>
        <v>1.0000000000000002</v>
      </c>
      <c r="P11" s="131"/>
    </row>
    <row r="12" spans="1:16">
      <c r="A12">
        <v>11</v>
      </c>
      <c r="B12" t="s">
        <v>153</v>
      </c>
      <c r="C12" s="131">
        <v>0.13624800000000001</v>
      </c>
      <c r="D12" s="131">
        <v>0.75486399999999998</v>
      </c>
      <c r="E12" s="131">
        <v>0</v>
      </c>
      <c r="F12" s="131">
        <v>3.5605999999999999E-2</v>
      </c>
      <c r="G12" s="131">
        <v>2.4868000000000001E-2</v>
      </c>
      <c r="H12" s="131">
        <v>1.0231000000000001E-2</v>
      </c>
      <c r="I12" s="131">
        <v>0</v>
      </c>
      <c r="J12" s="131">
        <v>2.2835000000000001E-2</v>
      </c>
      <c r="K12" s="131">
        <v>1.26E-4</v>
      </c>
      <c r="L12" s="131">
        <v>1.5221E-2</v>
      </c>
      <c r="M12" s="131">
        <v>0</v>
      </c>
      <c r="N12" s="131">
        <f t="shared" si="0"/>
        <v>6.3050000000000009E-2</v>
      </c>
      <c r="O12" s="132">
        <f t="shared" si="1"/>
        <v>0.99999900000000008</v>
      </c>
      <c r="P12" s="131"/>
    </row>
    <row r="13" spans="1:16">
      <c r="A13">
        <v>12</v>
      </c>
      <c r="B13" t="s">
        <v>154</v>
      </c>
      <c r="C13" s="131">
        <v>6.3029999999999996E-3</v>
      </c>
      <c r="D13" s="131">
        <v>3.0000000000000001E-6</v>
      </c>
      <c r="E13" s="131">
        <v>0.12546399999999999</v>
      </c>
      <c r="F13" s="131">
        <v>0</v>
      </c>
      <c r="G13" s="131">
        <v>3.6484000000000003E-2</v>
      </c>
      <c r="H13" s="131">
        <v>0.79649899999999996</v>
      </c>
      <c r="I13" s="131">
        <v>0</v>
      </c>
      <c r="J13" s="131">
        <v>2.3924999999999998E-2</v>
      </c>
      <c r="K13" s="131">
        <v>0</v>
      </c>
      <c r="L13" s="131">
        <v>5.7980000000000002E-3</v>
      </c>
      <c r="M13" s="131">
        <v>5.5240000000000003E-3</v>
      </c>
      <c r="N13" s="131">
        <f t="shared" si="0"/>
        <v>6.6207000000000002E-2</v>
      </c>
      <c r="O13" s="132">
        <f t="shared" si="1"/>
        <v>0.99999999999999989</v>
      </c>
      <c r="P13" s="131"/>
    </row>
    <row r="14" spans="1:16">
      <c r="A14">
        <v>13</v>
      </c>
      <c r="B14" t="s">
        <v>155</v>
      </c>
      <c r="C14" s="131">
        <v>0.46407100000000001</v>
      </c>
      <c r="D14" s="131">
        <v>9.7300000000000002E-4</v>
      </c>
      <c r="E14" s="131">
        <v>2.3185000000000001E-2</v>
      </c>
      <c r="F14" s="131">
        <v>2.0599999999999999E-4</v>
      </c>
      <c r="G14" s="131">
        <v>3.663E-3</v>
      </c>
      <c r="H14" s="131">
        <v>7.0299999999999996E-4</v>
      </c>
      <c r="I14" s="131">
        <v>0.49247800000000003</v>
      </c>
      <c r="J14" s="131">
        <v>1.4544E-2</v>
      </c>
      <c r="K14" s="131">
        <v>0</v>
      </c>
      <c r="L14" s="131">
        <v>0</v>
      </c>
      <c r="M14" s="131">
        <v>1.76E-4</v>
      </c>
      <c r="N14" s="131">
        <f t="shared" si="0"/>
        <v>1.8207000000000001E-2</v>
      </c>
      <c r="O14" s="132">
        <f t="shared" si="1"/>
        <v>0.99999900000000008</v>
      </c>
      <c r="P14" s="131"/>
    </row>
    <row r="15" spans="1:16">
      <c r="A15">
        <v>14</v>
      </c>
      <c r="B15" t="s">
        <v>86</v>
      </c>
      <c r="C15" s="131">
        <v>0.92838600000000004</v>
      </c>
      <c r="D15" s="131">
        <v>4.2859999999999999E-3</v>
      </c>
      <c r="E15" s="131">
        <v>3.2811E-2</v>
      </c>
      <c r="F15" s="131">
        <v>1.2801E-2</v>
      </c>
      <c r="G15" s="131">
        <v>2.5820000000000001E-3</v>
      </c>
      <c r="H15" s="131">
        <v>4.3140000000000001E-3</v>
      </c>
      <c r="I15" s="131">
        <v>0</v>
      </c>
      <c r="J15" s="131">
        <v>1.2022E-2</v>
      </c>
      <c r="K15" s="131">
        <v>0</v>
      </c>
      <c r="L15" s="131">
        <v>0</v>
      </c>
      <c r="M15" s="131">
        <v>2.797E-3</v>
      </c>
      <c r="N15" s="131">
        <f t="shared" si="0"/>
        <v>1.4603999999999999E-2</v>
      </c>
      <c r="O15" s="132">
        <f t="shared" si="1"/>
        <v>0.99999900000000008</v>
      </c>
      <c r="P15" s="131"/>
    </row>
    <row r="16" spans="1:16">
      <c r="A16">
        <v>15</v>
      </c>
      <c r="B16" t="s">
        <v>156</v>
      </c>
      <c r="C16" s="131">
        <v>0.72036599999999995</v>
      </c>
      <c r="D16" s="131">
        <v>1.6440000000000001E-3</v>
      </c>
      <c r="E16" s="131">
        <v>2.2839000000000002E-2</v>
      </c>
      <c r="F16" s="131">
        <v>2.4800000000000001E-4</v>
      </c>
      <c r="G16" s="131">
        <v>3.0019999999999999E-3</v>
      </c>
      <c r="H16" s="131">
        <v>1.873E-2</v>
      </c>
      <c r="I16" s="131">
        <v>9.0239E-2</v>
      </c>
      <c r="J16" s="131">
        <v>0.142932</v>
      </c>
      <c r="K16" s="131">
        <v>0</v>
      </c>
      <c r="L16" s="131">
        <v>0</v>
      </c>
      <c r="M16" s="131">
        <v>0</v>
      </c>
      <c r="N16" s="131">
        <f t="shared" si="0"/>
        <v>0.14593400000000001</v>
      </c>
      <c r="O16" s="132">
        <f t="shared" si="1"/>
        <v>1</v>
      </c>
      <c r="P16" s="131"/>
    </row>
    <row r="17" spans="1:16">
      <c r="A17">
        <v>16</v>
      </c>
      <c r="B17" t="s">
        <v>157</v>
      </c>
      <c r="C17" s="131">
        <v>0.69076499999999996</v>
      </c>
      <c r="D17" s="131">
        <v>2.5869999999999999E-3</v>
      </c>
      <c r="E17" s="131">
        <v>5.7176999999999999E-2</v>
      </c>
      <c r="F17" s="131">
        <v>0</v>
      </c>
      <c r="G17" s="131">
        <v>0</v>
      </c>
      <c r="H17" s="131">
        <v>2.7399999999999999E-4</v>
      </c>
      <c r="I17" s="131">
        <v>0.18785499999999999</v>
      </c>
      <c r="J17" s="131">
        <v>6.1342000000000001E-2</v>
      </c>
      <c r="K17" s="131">
        <v>0</v>
      </c>
      <c r="L17" s="131">
        <v>0</v>
      </c>
      <c r="M17" s="131">
        <v>0</v>
      </c>
      <c r="N17" s="131">
        <f t="shared" si="0"/>
        <v>6.1342000000000001E-2</v>
      </c>
      <c r="O17" s="132">
        <f t="shared" si="1"/>
        <v>1</v>
      </c>
      <c r="P17" s="131"/>
    </row>
    <row r="18" spans="1:16">
      <c r="A18">
        <v>17</v>
      </c>
      <c r="B18" t="s">
        <v>158</v>
      </c>
      <c r="C18" s="131">
        <v>0.92725599999999997</v>
      </c>
      <c r="D18" s="131">
        <v>2.247E-2</v>
      </c>
      <c r="E18" s="131">
        <v>9.7400000000000004E-3</v>
      </c>
      <c r="F18" s="131">
        <v>1.3899999999999999E-4</v>
      </c>
      <c r="G18" s="131">
        <v>4.0109999999999998E-3</v>
      </c>
      <c r="H18" s="131">
        <v>3.6606E-2</v>
      </c>
      <c r="I18" s="131">
        <v>0</v>
      </c>
      <c r="J18" s="131">
        <v>0</v>
      </c>
      <c r="K18" s="131">
        <v>0</v>
      </c>
      <c r="L18" s="131">
        <v>0</v>
      </c>
      <c r="M18" s="131">
        <v>0</v>
      </c>
      <c r="N18" s="131">
        <f t="shared" si="0"/>
        <v>4.0109999999999998E-3</v>
      </c>
      <c r="O18" s="132">
        <f t="shared" si="1"/>
        <v>1.0002219999999999</v>
      </c>
      <c r="P18" s="131"/>
    </row>
    <row r="19" spans="1:16">
      <c r="A19">
        <v>18</v>
      </c>
      <c r="B19" t="s">
        <v>159</v>
      </c>
      <c r="C19" s="131">
        <v>0.25350300000000003</v>
      </c>
      <c r="D19" s="131">
        <v>2.0416E-2</v>
      </c>
      <c r="E19" s="131">
        <v>0.48358600000000002</v>
      </c>
      <c r="F19" s="131">
        <v>1.4232E-2</v>
      </c>
      <c r="G19" s="131">
        <v>2.5978999999999999E-2</v>
      </c>
      <c r="H19" s="131">
        <v>1.3587E-2</v>
      </c>
      <c r="I19" s="131">
        <v>0.18443100000000001</v>
      </c>
      <c r="J19" s="131">
        <v>0</v>
      </c>
      <c r="K19" s="131">
        <v>0</v>
      </c>
      <c r="L19" s="131">
        <v>0</v>
      </c>
      <c r="M19" s="131">
        <v>4.2659999999999998E-3</v>
      </c>
      <c r="N19" s="131">
        <f t="shared" si="0"/>
        <v>2.5978999999999999E-2</v>
      </c>
      <c r="O19" s="132">
        <f t="shared" si="1"/>
        <v>1</v>
      </c>
      <c r="P19" s="131"/>
    </row>
    <row r="20" spans="1:16">
      <c r="A20">
        <v>19</v>
      </c>
      <c r="B20" t="s">
        <v>160</v>
      </c>
      <c r="C20" s="131">
        <v>4.4130000000000003E-3</v>
      </c>
      <c r="D20" s="131">
        <v>2.6509999999999999E-2</v>
      </c>
      <c r="E20" s="131">
        <v>0.44987500000000002</v>
      </c>
      <c r="F20" s="131">
        <v>2.1513000000000001E-2</v>
      </c>
      <c r="G20" s="131">
        <v>0.221827</v>
      </c>
      <c r="H20" s="131">
        <v>0.25759700000000002</v>
      </c>
      <c r="I20" s="131">
        <v>0</v>
      </c>
      <c r="J20" s="131">
        <v>1.8265E-2</v>
      </c>
      <c r="K20" s="131">
        <v>0</v>
      </c>
      <c r="L20" s="131">
        <v>0</v>
      </c>
      <c r="M20" s="131">
        <v>0</v>
      </c>
      <c r="N20" s="131">
        <f t="shared" si="0"/>
        <v>0.240092</v>
      </c>
      <c r="O20" s="132">
        <f t="shared" si="1"/>
        <v>1</v>
      </c>
      <c r="P20" s="131"/>
    </row>
    <row r="21" spans="1:16">
      <c r="A21">
        <v>20</v>
      </c>
      <c r="B21" t="s">
        <v>161</v>
      </c>
      <c r="C21" s="131">
        <v>0.55196900000000004</v>
      </c>
      <c r="D21" s="131">
        <v>7.5360000000000002E-3</v>
      </c>
      <c r="E21" s="131">
        <v>4.0384999999999997E-2</v>
      </c>
      <c r="F21" s="131">
        <v>1.2433E-2</v>
      </c>
      <c r="G21" s="131">
        <v>1.2144E-2</v>
      </c>
      <c r="H21" s="131">
        <v>4.3146999999999998E-2</v>
      </c>
      <c r="I21" s="131">
        <v>0.33238499999999999</v>
      </c>
      <c r="J21" s="131">
        <v>0</v>
      </c>
      <c r="K21" s="131">
        <v>0</v>
      </c>
      <c r="L21" s="131">
        <v>0</v>
      </c>
      <c r="M21" s="131">
        <v>0</v>
      </c>
      <c r="N21" s="131">
        <f t="shared" si="0"/>
        <v>1.2144E-2</v>
      </c>
      <c r="O21" s="132">
        <f t="shared" si="1"/>
        <v>0.99999900000000008</v>
      </c>
      <c r="P21" s="131"/>
    </row>
    <row r="22" spans="1:16">
      <c r="A22">
        <v>21</v>
      </c>
      <c r="B22" t="s">
        <v>162</v>
      </c>
      <c r="C22" s="131">
        <v>0.23127600000000001</v>
      </c>
      <c r="D22" s="131">
        <v>2.2981000000000001E-2</v>
      </c>
      <c r="E22" s="131">
        <v>0.53943099999999999</v>
      </c>
      <c r="F22" s="131">
        <v>2.0954E-2</v>
      </c>
      <c r="G22" s="131">
        <v>2.9874999999999999E-2</v>
      </c>
      <c r="H22" s="131">
        <v>1.7097999999999999E-2</v>
      </c>
      <c r="I22" s="131">
        <v>0.13823099999999999</v>
      </c>
      <c r="J22" s="131">
        <v>1.5300000000000001E-4</v>
      </c>
      <c r="K22" s="131">
        <v>9.9999999999999995E-7</v>
      </c>
      <c r="L22" s="131">
        <v>0</v>
      </c>
      <c r="M22" s="131">
        <v>0</v>
      </c>
      <c r="N22" s="131">
        <f t="shared" si="0"/>
        <v>3.0029E-2</v>
      </c>
      <c r="O22" s="132">
        <f t="shared" si="1"/>
        <v>1</v>
      </c>
      <c r="P22" s="131"/>
    </row>
    <row r="23" spans="1:16">
      <c r="A23">
        <v>22</v>
      </c>
      <c r="B23" t="s">
        <v>163</v>
      </c>
      <c r="C23" s="131">
        <v>0.66024400000000005</v>
      </c>
      <c r="D23" s="131">
        <v>3.9439999999999996E-3</v>
      </c>
      <c r="E23" s="131">
        <v>8.3596000000000004E-2</v>
      </c>
      <c r="F23" s="131">
        <v>5.5209999999999999E-3</v>
      </c>
      <c r="G23" s="131">
        <v>2.2824000000000001E-2</v>
      </c>
      <c r="H23" s="131">
        <v>5.0870000000000004E-3</v>
      </c>
      <c r="I23" s="131">
        <v>0.21581900000000001</v>
      </c>
      <c r="J23" s="131">
        <v>2.9650000000000002E-3</v>
      </c>
      <c r="K23" s="131">
        <v>0</v>
      </c>
      <c r="L23" s="131">
        <v>0</v>
      </c>
      <c r="M23" s="131">
        <v>0</v>
      </c>
      <c r="N23" s="131">
        <f t="shared" si="0"/>
        <v>2.5788999999999999E-2</v>
      </c>
      <c r="O23" s="132">
        <f t="shared" si="1"/>
        <v>1</v>
      </c>
      <c r="P23" s="131"/>
    </row>
    <row r="24" spans="1:16">
      <c r="A24">
        <v>23</v>
      </c>
      <c r="B24" t="s">
        <v>164</v>
      </c>
      <c r="C24" s="131">
        <v>0.56421300000000008</v>
      </c>
      <c r="D24" s="131">
        <v>1.3010000000000001E-3</v>
      </c>
      <c r="E24" s="131">
        <v>5.4782999999999998E-2</v>
      </c>
      <c r="F24" s="131">
        <v>4.6610000000000002E-3</v>
      </c>
      <c r="G24" s="131">
        <v>3.2531999999999998E-2</v>
      </c>
      <c r="H24" s="131">
        <v>1.5565000000000001E-2</v>
      </c>
      <c r="I24" s="131">
        <v>0.238422</v>
      </c>
      <c r="J24" s="131">
        <v>8.7292999999999996E-2</v>
      </c>
      <c r="K24" s="131">
        <v>0</v>
      </c>
      <c r="L24" s="131">
        <v>0</v>
      </c>
      <c r="M24" s="131">
        <v>1.2310000000000001E-3</v>
      </c>
      <c r="N24" s="131">
        <f t="shared" si="0"/>
        <v>0.11982499999999999</v>
      </c>
      <c r="O24" s="132">
        <f t="shared" si="1"/>
        <v>1.0000010000000001</v>
      </c>
      <c r="P24" s="131"/>
    </row>
    <row r="25" spans="1:16">
      <c r="A25">
        <v>24</v>
      </c>
      <c r="B25" t="s">
        <v>165</v>
      </c>
      <c r="C25" s="131">
        <v>0.26606299999999999</v>
      </c>
      <c r="D25" s="131">
        <v>7.2499999999999995E-4</v>
      </c>
      <c r="E25" s="131">
        <v>0.477877</v>
      </c>
      <c r="F25" s="131">
        <v>2.04E-4</v>
      </c>
      <c r="G25" s="131">
        <v>2.9245E-2</v>
      </c>
      <c r="H25" s="131">
        <v>0</v>
      </c>
      <c r="I25" s="131">
        <v>0.22583500000000001</v>
      </c>
      <c r="J25" s="131">
        <v>0</v>
      </c>
      <c r="K25" s="131">
        <v>0</v>
      </c>
      <c r="L25" s="131">
        <v>0</v>
      </c>
      <c r="M25" s="131">
        <v>5.0000000000000002E-5</v>
      </c>
      <c r="N25" s="131">
        <f t="shared" si="0"/>
        <v>2.9245E-2</v>
      </c>
      <c r="O25" s="132">
        <f t="shared" si="1"/>
        <v>0.99999899999999997</v>
      </c>
      <c r="P25" s="131"/>
    </row>
    <row r="26" spans="1:16">
      <c r="A26">
        <v>25</v>
      </c>
      <c r="B26" t="s">
        <v>166</v>
      </c>
      <c r="C26" s="131">
        <v>0.81050100000000003</v>
      </c>
      <c r="D26" s="131">
        <v>9.9099999999999991E-4</v>
      </c>
      <c r="E26" s="131">
        <v>3.8739000000000003E-2</v>
      </c>
      <c r="F26" s="131">
        <v>3.1E-4</v>
      </c>
      <c r="G26" s="131">
        <v>8.5400000000000005E-4</v>
      </c>
      <c r="H26" s="131">
        <v>2.6976E-2</v>
      </c>
      <c r="I26" s="131">
        <v>0.115978</v>
      </c>
      <c r="J26" s="131">
        <v>5.6519999999999999E-3</v>
      </c>
      <c r="K26" s="131">
        <v>0</v>
      </c>
      <c r="L26" s="131">
        <v>0</v>
      </c>
      <c r="M26" s="131">
        <v>0</v>
      </c>
      <c r="N26" s="131">
        <f t="shared" si="0"/>
        <v>6.5059999999999996E-3</v>
      </c>
      <c r="O26" s="132">
        <f t="shared" si="1"/>
        <v>1.0000009999999999</v>
      </c>
      <c r="P26" s="131"/>
    </row>
    <row r="27" spans="1:16">
      <c r="A27">
        <v>26</v>
      </c>
      <c r="B27" t="s">
        <v>167</v>
      </c>
      <c r="C27" s="131">
        <v>0.58441299999999996</v>
      </c>
      <c r="D27" s="131">
        <v>1.8414E-2</v>
      </c>
      <c r="E27" s="131">
        <v>2.911E-3</v>
      </c>
      <c r="F27" s="131">
        <v>0</v>
      </c>
      <c r="G27" s="131">
        <v>3.5430000000000001E-3</v>
      </c>
      <c r="H27" s="131">
        <v>0.35585800000000001</v>
      </c>
      <c r="I27" s="131">
        <v>0</v>
      </c>
      <c r="J27" s="131">
        <v>3.0731999999999999E-2</v>
      </c>
      <c r="K27" s="131">
        <v>0</v>
      </c>
      <c r="L27" s="131">
        <v>0</v>
      </c>
      <c r="M27" s="131">
        <v>4.1289999999999999E-3</v>
      </c>
      <c r="N27" s="131">
        <f t="shared" si="0"/>
        <v>3.4275E-2</v>
      </c>
      <c r="O27" s="132">
        <f t="shared" si="1"/>
        <v>1</v>
      </c>
      <c r="P27" s="131"/>
    </row>
    <row r="28" spans="1:16">
      <c r="A28">
        <v>27</v>
      </c>
      <c r="B28" t="s">
        <v>168</v>
      </c>
      <c r="C28" s="131">
        <v>0.67511799999999988</v>
      </c>
      <c r="D28" s="131">
        <v>6.6100000000000002E-4</v>
      </c>
      <c r="E28" s="131">
        <v>9.0089999999999996E-3</v>
      </c>
      <c r="F28" s="131">
        <v>0</v>
      </c>
      <c r="G28" s="131">
        <v>1.9139999999999999E-3</v>
      </c>
      <c r="H28" s="131">
        <v>2.9433999999999998E-2</v>
      </c>
      <c r="I28" s="131">
        <v>0.27280100000000002</v>
      </c>
      <c r="J28" s="131">
        <v>1.1063E-2</v>
      </c>
      <c r="K28" s="131">
        <v>0</v>
      </c>
      <c r="L28" s="131">
        <v>0</v>
      </c>
      <c r="M28" s="131">
        <v>0</v>
      </c>
      <c r="N28" s="131">
        <f t="shared" si="0"/>
        <v>1.2976999999999999E-2</v>
      </c>
      <c r="O28" s="132">
        <f t="shared" si="1"/>
        <v>1</v>
      </c>
      <c r="P28" s="131"/>
    </row>
    <row r="29" spans="1:16">
      <c r="A29">
        <v>28</v>
      </c>
      <c r="B29" t="s">
        <v>169</v>
      </c>
      <c r="C29" s="131">
        <v>0.19997100000000001</v>
      </c>
      <c r="D29" s="131">
        <v>4.2900000000000002E-4</v>
      </c>
      <c r="E29" s="131">
        <v>0.68631600000000004</v>
      </c>
      <c r="F29" s="131">
        <v>6.3E-5</v>
      </c>
      <c r="G29" s="131">
        <v>2.4000000000000001E-5</v>
      </c>
      <c r="H29" s="131">
        <v>6.5258999999999998E-2</v>
      </c>
      <c r="I29" s="131">
        <v>0</v>
      </c>
      <c r="J29" s="131">
        <v>0</v>
      </c>
      <c r="K29" s="131">
        <v>4.6230000000000004E-3</v>
      </c>
      <c r="L29" s="131">
        <v>4.3314999999999999E-2</v>
      </c>
      <c r="M29" s="131">
        <v>0</v>
      </c>
      <c r="N29" s="131">
        <f t="shared" si="0"/>
        <v>4.7961999999999998E-2</v>
      </c>
      <c r="O29" s="132">
        <f t="shared" si="1"/>
        <v>1</v>
      </c>
      <c r="P29" s="131"/>
    </row>
    <row r="30" spans="1:16">
      <c r="A30">
        <v>29</v>
      </c>
      <c r="B30" t="s">
        <v>170</v>
      </c>
      <c r="C30" s="131">
        <v>0.14310899999999999</v>
      </c>
      <c r="D30" s="131">
        <v>9.0799999999999995E-3</v>
      </c>
      <c r="E30" s="131">
        <v>0.26494400000000001</v>
      </c>
      <c r="F30" s="131">
        <v>3.088E-3</v>
      </c>
      <c r="G30" s="131">
        <v>5.6094999999999999E-2</v>
      </c>
      <c r="H30" s="131">
        <v>8.3340999999999998E-2</v>
      </c>
      <c r="I30" s="131">
        <v>0.43724600000000002</v>
      </c>
      <c r="J30" s="131">
        <v>3.0980000000000001E-3</v>
      </c>
      <c r="K30" s="131">
        <v>0</v>
      </c>
      <c r="L30" s="131">
        <v>0</v>
      </c>
      <c r="M30" s="131">
        <v>0</v>
      </c>
      <c r="N30" s="131">
        <f t="shared" si="0"/>
        <v>5.9192999999999996E-2</v>
      </c>
      <c r="O30" s="132">
        <f t="shared" si="1"/>
        <v>1.0000009999999999</v>
      </c>
      <c r="P30" s="131"/>
    </row>
    <row r="31" spans="1:16">
      <c r="A31">
        <v>30</v>
      </c>
      <c r="B31" t="s">
        <v>171</v>
      </c>
      <c r="C31" s="131">
        <v>8.2275000000000001E-2</v>
      </c>
      <c r="D31" s="131">
        <v>6.8089999999999999E-3</v>
      </c>
      <c r="E31" s="131">
        <v>0.33282099999999998</v>
      </c>
      <c r="F31" s="131">
        <v>9.4029999999999999E-3</v>
      </c>
      <c r="G31" s="131">
        <v>1.4381E-2</v>
      </c>
      <c r="H31" s="131">
        <v>0</v>
      </c>
      <c r="I31" s="131">
        <v>0.55380200000000002</v>
      </c>
      <c r="J31" s="131">
        <v>3.3700000000000001E-4</v>
      </c>
      <c r="K31" s="131">
        <v>1.73E-4</v>
      </c>
      <c r="L31" s="131">
        <v>0</v>
      </c>
      <c r="M31" s="131">
        <v>0</v>
      </c>
      <c r="N31" s="131">
        <f t="shared" si="0"/>
        <v>1.4891E-2</v>
      </c>
      <c r="O31" s="132">
        <f t="shared" si="1"/>
        <v>1.0000009999999999</v>
      </c>
      <c r="P31" s="131"/>
    </row>
    <row r="32" spans="1:16">
      <c r="A32">
        <v>31</v>
      </c>
      <c r="B32" t="s">
        <v>172</v>
      </c>
      <c r="C32" s="131">
        <v>0.733908</v>
      </c>
      <c r="D32" s="131">
        <v>1.124E-3</v>
      </c>
      <c r="E32" s="131">
        <v>0.218304</v>
      </c>
      <c r="F32" s="131">
        <v>0</v>
      </c>
      <c r="G32" s="131">
        <v>8.4900000000000004E-4</v>
      </c>
      <c r="H32" s="131">
        <v>6.8300000000000001E-3</v>
      </c>
      <c r="I32" s="131">
        <v>0</v>
      </c>
      <c r="J32" s="131">
        <v>3.8984999999999999E-2</v>
      </c>
      <c r="K32" s="131">
        <v>0</v>
      </c>
      <c r="L32" s="131">
        <v>0</v>
      </c>
      <c r="M32" s="131">
        <v>0</v>
      </c>
      <c r="N32" s="131">
        <f t="shared" si="0"/>
        <v>3.9834000000000001E-2</v>
      </c>
      <c r="O32" s="132">
        <f t="shared" si="1"/>
        <v>1</v>
      </c>
      <c r="P32" s="131"/>
    </row>
    <row r="33" spans="1:16">
      <c r="A33">
        <v>32</v>
      </c>
      <c r="B33" t="s">
        <v>173</v>
      </c>
      <c r="C33" s="131">
        <v>9.5848000000000003E-2</v>
      </c>
      <c r="D33" s="131">
        <v>1.9894999999999999E-2</v>
      </c>
      <c r="E33" s="131">
        <v>0.31386199999999997</v>
      </c>
      <c r="F33" s="131">
        <v>7.0520000000000001E-3</v>
      </c>
      <c r="G33" s="131">
        <v>1.5805E-2</v>
      </c>
      <c r="H33" s="131">
        <v>0.203843</v>
      </c>
      <c r="I33" s="131">
        <v>0.32666800000000001</v>
      </c>
      <c r="J33" s="131">
        <v>1.7024999999999998E-2</v>
      </c>
      <c r="K33" s="131">
        <v>0</v>
      </c>
      <c r="L33" s="131">
        <v>0</v>
      </c>
      <c r="M33" s="131">
        <v>0</v>
      </c>
      <c r="N33" s="131">
        <f t="shared" si="0"/>
        <v>3.2829999999999998E-2</v>
      </c>
      <c r="O33" s="132">
        <f t="shared" si="1"/>
        <v>0.99999799999999994</v>
      </c>
      <c r="P33" s="131"/>
    </row>
    <row r="34" spans="1:16">
      <c r="A34">
        <v>33</v>
      </c>
      <c r="B34" t="s">
        <v>174</v>
      </c>
      <c r="C34" s="131">
        <v>0.55198000000000003</v>
      </c>
      <c r="D34" s="131">
        <v>2.519E-3</v>
      </c>
      <c r="E34" s="131">
        <v>3.6928999999999997E-2</v>
      </c>
      <c r="F34" s="131">
        <v>1.9000000000000001E-4</v>
      </c>
      <c r="G34" s="131">
        <v>1.6014E-2</v>
      </c>
      <c r="H34" s="131">
        <v>4.4222999999999998E-2</v>
      </c>
      <c r="I34" s="131">
        <v>0.34643099999999999</v>
      </c>
      <c r="J34" s="131">
        <v>0</v>
      </c>
      <c r="K34" s="131">
        <v>3.8999999999999999E-5</v>
      </c>
      <c r="L34" s="131">
        <v>0</v>
      </c>
      <c r="M34" s="131">
        <v>1.6850000000000001E-3</v>
      </c>
      <c r="N34" s="131">
        <f t="shared" si="0"/>
        <v>1.6053000000000001E-2</v>
      </c>
      <c r="O34" s="132">
        <f t="shared" si="1"/>
        <v>1.0000100000000001</v>
      </c>
      <c r="P34" s="131"/>
    </row>
    <row r="35" spans="1:16">
      <c r="A35">
        <v>34</v>
      </c>
      <c r="B35" t="s">
        <v>175</v>
      </c>
      <c r="C35" s="131">
        <v>0.86578999999999995</v>
      </c>
      <c r="D35" s="131">
        <v>2.5890000000000002E-3</v>
      </c>
      <c r="E35" s="131">
        <v>4.86E-4</v>
      </c>
      <c r="F35" s="131">
        <v>0</v>
      </c>
      <c r="G35" s="131">
        <v>3.3799999999999998E-4</v>
      </c>
      <c r="H35" s="131">
        <v>4.3139999999999998E-2</v>
      </c>
      <c r="I35" s="131">
        <v>0</v>
      </c>
      <c r="J35" s="131">
        <v>8.7655999999999998E-2</v>
      </c>
      <c r="K35" s="131">
        <v>0</v>
      </c>
      <c r="L35" s="131">
        <v>0</v>
      </c>
      <c r="M35" s="131">
        <v>0</v>
      </c>
      <c r="N35" s="131">
        <f t="shared" si="0"/>
        <v>8.7994000000000003E-2</v>
      </c>
      <c r="O35" s="132">
        <f t="shared" si="1"/>
        <v>0.99999899999999986</v>
      </c>
      <c r="P35" s="131"/>
    </row>
    <row r="36" spans="1:16">
      <c r="A36">
        <v>35</v>
      </c>
      <c r="B36" t="s">
        <v>176</v>
      </c>
      <c r="C36" s="131">
        <v>0.83556299999999994</v>
      </c>
      <c r="D36" s="131">
        <v>9.639E-3</v>
      </c>
      <c r="E36" s="131">
        <v>3.4178E-2</v>
      </c>
      <c r="F36" s="131">
        <v>3.5300000000000002E-4</v>
      </c>
      <c r="G36" s="131">
        <v>4.5519999999999996E-3</v>
      </c>
      <c r="H36" s="131">
        <v>3.8779999999999999E-3</v>
      </c>
      <c r="I36" s="131">
        <v>0.111735</v>
      </c>
      <c r="J36" s="131">
        <v>1.0399999999999999E-4</v>
      </c>
      <c r="K36" s="131">
        <v>0</v>
      </c>
      <c r="L36" s="131">
        <v>0</v>
      </c>
      <c r="M36" s="131">
        <v>0</v>
      </c>
      <c r="N36" s="131">
        <f t="shared" si="0"/>
        <v>4.6559999999999995E-3</v>
      </c>
      <c r="O36" s="132">
        <f t="shared" si="1"/>
        <v>1.0000019999999998</v>
      </c>
      <c r="P36" s="131"/>
    </row>
    <row r="37" spans="1:16">
      <c r="A37">
        <v>36</v>
      </c>
      <c r="B37" t="s">
        <v>177</v>
      </c>
      <c r="C37" s="131">
        <v>0.45375500000000002</v>
      </c>
      <c r="D37" s="131">
        <v>1.26E-4</v>
      </c>
      <c r="E37" s="131">
        <v>0.46154000000000001</v>
      </c>
      <c r="F37" s="131">
        <v>0</v>
      </c>
      <c r="G37" s="131">
        <v>3.104E-3</v>
      </c>
      <c r="H37" s="131">
        <v>4.5773000000000001E-2</v>
      </c>
      <c r="I37" s="131">
        <v>0</v>
      </c>
      <c r="J37" s="131">
        <v>3.5700999999999997E-2</v>
      </c>
      <c r="K37" s="131">
        <v>0</v>
      </c>
      <c r="L37" s="131">
        <v>0</v>
      </c>
      <c r="M37" s="131">
        <v>0</v>
      </c>
      <c r="N37" s="131">
        <f t="shared" si="0"/>
        <v>3.8804999999999999E-2</v>
      </c>
      <c r="O37" s="132">
        <f t="shared" si="1"/>
        <v>0.99999900000000008</v>
      </c>
      <c r="P37" s="131"/>
    </row>
    <row r="38" spans="1:16">
      <c r="A38">
        <v>37</v>
      </c>
      <c r="B38" t="s">
        <v>178</v>
      </c>
      <c r="C38" s="131">
        <v>5.6391999999999998E-2</v>
      </c>
      <c r="D38" s="131">
        <v>1.3999999999999999E-4</v>
      </c>
      <c r="E38" s="131">
        <v>0.28458600000000001</v>
      </c>
      <c r="F38" s="131">
        <v>7.2599999999999997E-4</v>
      </c>
      <c r="G38" s="131">
        <v>1.4109E-2</v>
      </c>
      <c r="H38" s="131">
        <v>0.58269599999999999</v>
      </c>
      <c r="I38" s="131">
        <v>0</v>
      </c>
      <c r="J38" s="131">
        <v>6.1204000000000001E-2</v>
      </c>
      <c r="K38" s="131">
        <v>0</v>
      </c>
      <c r="L38" s="131">
        <v>0</v>
      </c>
      <c r="M38" s="131">
        <v>1.46E-4</v>
      </c>
      <c r="N38" s="131">
        <f t="shared" si="0"/>
        <v>7.5313000000000005E-2</v>
      </c>
      <c r="O38" s="132">
        <f t="shared" si="1"/>
        <v>0.99999900000000008</v>
      </c>
      <c r="P38" s="131"/>
    </row>
    <row r="39" spans="1:16">
      <c r="A39">
        <v>38</v>
      </c>
      <c r="B39" t="s">
        <v>179</v>
      </c>
      <c r="C39" s="131">
        <v>0.48045300000000002</v>
      </c>
      <c r="D39" s="131">
        <v>4.6220000000000002E-3</v>
      </c>
      <c r="E39" s="131">
        <v>0.13308200000000001</v>
      </c>
      <c r="F39" s="131">
        <v>5.5279999999999999E-3</v>
      </c>
      <c r="G39" s="131">
        <v>1.0271000000000001E-2</v>
      </c>
      <c r="H39" s="131">
        <v>8.8929999999999999E-3</v>
      </c>
      <c r="I39" s="131">
        <v>0.35223900000000002</v>
      </c>
      <c r="J39" s="131">
        <v>4.8960000000000002E-3</v>
      </c>
      <c r="K39" s="131">
        <v>1.5999999999999999E-5</v>
      </c>
      <c r="L39" s="131">
        <v>0</v>
      </c>
      <c r="M39" s="131">
        <v>0</v>
      </c>
      <c r="N39" s="131">
        <f t="shared" si="0"/>
        <v>1.5183E-2</v>
      </c>
      <c r="O39" s="132">
        <f t="shared" si="1"/>
        <v>1</v>
      </c>
      <c r="P39" s="131"/>
    </row>
    <row r="40" spans="1:16">
      <c r="A40">
        <v>39</v>
      </c>
      <c r="B40" t="s">
        <v>180</v>
      </c>
      <c r="C40" s="131">
        <v>0</v>
      </c>
      <c r="D40" s="131">
        <v>2.2260000000000001E-3</v>
      </c>
      <c r="E40" s="131">
        <v>0.97837200000000002</v>
      </c>
      <c r="F40" s="131">
        <v>0</v>
      </c>
      <c r="G40" s="131">
        <v>1.8787000000000002E-2</v>
      </c>
      <c r="H40" s="131">
        <v>6.1499999999999999E-4</v>
      </c>
      <c r="I40" s="131">
        <v>0</v>
      </c>
      <c r="J40" s="131">
        <v>0</v>
      </c>
      <c r="K40" s="131">
        <v>0</v>
      </c>
      <c r="L40" s="131">
        <v>0</v>
      </c>
      <c r="M40" s="131">
        <v>0</v>
      </c>
      <c r="N40" s="131">
        <f t="shared" si="0"/>
        <v>1.8787000000000002E-2</v>
      </c>
      <c r="O40" s="132">
        <f t="shared" si="1"/>
        <v>1</v>
      </c>
      <c r="P40" s="131"/>
    </row>
    <row r="41" spans="1:16">
      <c r="A41">
        <v>40</v>
      </c>
      <c r="B41" t="s">
        <v>181</v>
      </c>
      <c r="C41" s="131">
        <v>0.34434300000000001</v>
      </c>
      <c r="D41" s="131">
        <v>5.228E-3</v>
      </c>
      <c r="E41" s="131">
        <v>9.7679000000000002E-2</v>
      </c>
      <c r="F41" s="131">
        <v>9.2199999999999997E-4</v>
      </c>
      <c r="G41" s="131">
        <v>1.7444999999999999E-2</v>
      </c>
      <c r="H41" s="131">
        <v>1.3539000000000001E-2</v>
      </c>
      <c r="I41" s="131">
        <v>0.52084399999999997</v>
      </c>
      <c r="J41" s="131">
        <v>0</v>
      </c>
      <c r="K41" s="131">
        <v>0</v>
      </c>
      <c r="L41" s="131">
        <v>0</v>
      </c>
      <c r="M41" s="131">
        <v>0</v>
      </c>
      <c r="N41" s="131">
        <f t="shared" si="0"/>
        <v>1.7444999999999999E-2</v>
      </c>
      <c r="O41" s="132">
        <f t="shared" si="1"/>
        <v>1</v>
      </c>
      <c r="P41" s="131"/>
    </row>
    <row r="42" spans="1:16">
      <c r="A42">
        <v>41</v>
      </c>
      <c r="B42" t="s">
        <v>182</v>
      </c>
      <c r="C42" s="131">
        <v>0.39607700000000001</v>
      </c>
      <c r="D42" s="131">
        <v>1.024E-3</v>
      </c>
      <c r="E42" s="131">
        <v>9.8899999999999995E-3</v>
      </c>
      <c r="F42" s="131">
        <v>3.8549999999999999E-3</v>
      </c>
      <c r="G42" s="131">
        <v>7.1100000000000004E-4</v>
      </c>
      <c r="H42" s="131">
        <v>0.47372799999999998</v>
      </c>
      <c r="I42" s="131">
        <v>0</v>
      </c>
      <c r="J42" s="131">
        <v>0.114715</v>
      </c>
      <c r="K42" s="131">
        <v>0</v>
      </c>
      <c r="L42" s="131">
        <v>0</v>
      </c>
      <c r="M42" s="131">
        <v>0</v>
      </c>
      <c r="N42" s="131">
        <f t="shared" si="0"/>
        <v>0.115426</v>
      </c>
      <c r="O42" s="132">
        <f t="shared" si="1"/>
        <v>1</v>
      </c>
      <c r="P42" s="131"/>
    </row>
    <row r="43" spans="1:16">
      <c r="A43">
        <v>42</v>
      </c>
      <c r="B43" t="s">
        <v>183</v>
      </c>
      <c r="C43" s="131">
        <v>0.52226399999999995</v>
      </c>
      <c r="D43" s="131">
        <v>2.496E-3</v>
      </c>
      <c r="E43" s="131">
        <v>5.1349999999999998E-3</v>
      </c>
      <c r="F43" s="131">
        <v>1.0000000000000001E-5</v>
      </c>
      <c r="G43" s="131">
        <v>1.1273999999999999E-2</v>
      </c>
      <c r="H43" s="131">
        <v>0.119951</v>
      </c>
      <c r="I43" s="131">
        <v>0.33822200000000002</v>
      </c>
      <c r="J43" s="131">
        <v>6.4899999999999995E-4</v>
      </c>
      <c r="K43" s="131">
        <v>0</v>
      </c>
      <c r="L43" s="131">
        <v>0</v>
      </c>
      <c r="M43" s="131">
        <v>0</v>
      </c>
      <c r="N43" s="131">
        <f t="shared" si="0"/>
        <v>1.1923E-2</v>
      </c>
      <c r="O43" s="132">
        <f t="shared" si="1"/>
        <v>1.0000009999999999</v>
      </c>
      <c r="P43" s="131"/>
    </row>
    <row r="44" spans="1:16">
      <c r="A44">
        <v>43</v>
      </c>
      <c r="B44" t="s">
        <v>184</v>
      </c>
      <c r="C44" s="131">
        <v>0.35158499999999998</v>
      </c>
      <c r="D44" s="131">
        <v>1.0603E-2</v>
      </c>
      <c r="E44" s="131">
        <v>0.47523399999999999</v>
      </c>
      <c r="F44" s="131">
        <v>2.098E-3</v>
      </c>
      <c r="G44" s="131">
        <v>2.7100000000000002E-3</v>
      </c>
      <c r="H44" s="131">
        <v>2.5850000000000001E-3</v>
      </c>
      <c r="I44" s="131">
        <v>0.104272</v>
      </c>
      <c r="J44" s="131">
        <v>5.0136E-2</v>
      </c>
      <c r="K44" s="131">
        <v>0</v>
      </c>
      <c r="L44" s="131">
        <v>0</v>
      </c>
      <c r="M44" s="131">
        <v>7.7700000000000002E-4</v>
      </c>
      <c r="N44" s="131">
        <f t="shared" si="0"/>
        <v>5.2845999999999997E-2</v>
      </c>
      <c r="O44" s="132">
        <f t="shared" si="1"/>
        <v>1</v>
      </c>
      <c r="P44" s="131"/>
    </row>
    <row r="45" spans="1:16">
      <c r="A45">
        <v>44</v>
      </c>
      <c r="B45" t="s">
        <v>185</v>
      </c>
      <c r="C45" s="131">
        <v>0.81725999999999999</v>
      </c>
      <c r="D45" s="131">
        <v>1.472E-3</v>
      </c>
      <c r="E45" s="131">
        <v>0.14824200000000001</v>
      </c>
      <c r="F45" s="131">
        <v>1.0900000000000001E-4</v>
      </c>
      <c r="G45" s="131">
        <v>1.0939999999999999E-3</v>
      </c>
      <c r="H45" s="131">
        <v>1.9214999999999999E-2</v>
      </c>
      <c r="I45" s="131">
        <v>0</v>
      </c>
      <c r="J45" s="131">
        <v>1.9880000000000002E-3</v>
      </c>
      <c r="K45" s="131">
        <v>0</v>
      </c>
      <c r="L45" s="131">
        <v>6.4209999999999996E-3</v>
      </c>
      <c r="M45" s="131">
        <v>4.1999999999999997E-3</v>
      </c>
      <c r="N45" s="131">
        <f t="shared" si="0"/>
        <v>9.5029999999999993E-3</v>
      </c>
      <c r="O45" s="132">
        <f t="shared" si="1"/>
        <v>1.0000009999999999</v>
      </c>
      <c r="P45" s="131"/>
    </row>
    <row r="46" spans="1:16">
      <c r="A46">
        <v>45</v>
      </c>
      <c r="B46" t="s">
        <v>186</v>
      </c>
      <c r="C46" s="131">
        <v>0</v>
      </c>
      <c r="D46" s="131">
        <v>3.3500000000000001E-4</v>
      </c>
      <c r="E46" s="131">
        <v>6.0800000000000003E-4</v>
      </c>
      <c r="F46" s="131">
        <v>0</v>
      </c>
      <c r="G46" s="131">
        <v>5.7324E-2</v>
      </c>
      <c r="H46" s="131">
        <v>0.20403099999999999</v>
      </c>
      <c r="I46" s="131">
        <v>0.73611000000000004</v>
      </c>
      <c r="J46" s="131">
        <v>1.591E-3</v>
      </c>
      <c r="K46" s="131">
        <v>0</v>
      </c>
      <c r="L46" s="131">
        <v>0</v>
      </c>
      <c r="M46" s="131">
        <v>0</v>
      </c>
      <c r="N46" s="131">
        <f t="shared" si="0"/>
        <v>5.8915000000000002E-2</v>
      </c>
      <c r="O46" s="132">
        <f t="shared" si="1"/>
        <v>0.99999900000000008</v>
      </c>
      <c r="P46" s="131"/>
    </row>
    <row r="47" spans="1:16">
      <c r="A47">
        <v>46</v>
      </c>
      <c r="B47" t="s">
        <v>187</v>
      </c>
      <c r="C47" s="131">
        <v>0.36527599999999999</v>
      </c>
      <c r="D47" s="131">
        <v>1.5520000000000001E-2</v>
      </c>
      <c r="E47" s="131">
        <v>0.17410100000000001</v>
      </c>
      <c r="F47" s="131">
        <v>6.4000000000000003E-3</v>
      </c>
      <c r="G47" s="131">
        <v>3.4072999999999999E-2</v>
      </c>
      <c r="H47" s="131">
        <v>2.0539999999999998E-3</v>
      </c>
      <c r="I47" s="131">
        <v>0.40255999999999997</v>
      </c>
      <c r="J47" s="131">
        <v>0</v>
      </c>
      <c r="K47" s="131">
        <v>0</v>
      </c>
      <c r="L47" s="131">
        <v>0</v>
      </c>
      <c r="M47" s="131">
        <v>1.5999999999999999E-5</v>
      </c>
      <c r="N47" s="131">
        <f t="shared" si="0"/>
        <v>3.4072999999999999E-2</v>
      </c>
      <c r="O47" s="132">
        <f t="shared" si="1"/>
        <v>1</v>
      </c>
      <c r="P47" s="131"/>
    </row>
    <row r="48" spans="1:16">
      <c r="A48">
        <v>47</v>
      </c>
      <c r="B48" t="s">
        <v>188</v>
      </c>
      <c r="C48" s="131">
        <v>7.1587999999999999E-2</v>
      </c>
      <c r="D48" s="131">
        <v>2.8579999999999999E-3</v>
      </c>
      <c r="E48" s="131">
        <v>0.114605</v>
      </c>
      <c r="F48" s="131">
        <v>6.0700000000000001E-4</v>
      </c>
      <c r="G48" s="131">
        <v>1.4052E-2</v>
      </c>
      <c r="H48" s="131">
        <v>0.69857999999999998</v>
      </c>
      <c r="I48" s="131">
        <v>6.3509999999999997E-2</v>
      </c>
      <c r="J48" s="131">
        <v>3.4009999999999999E-2</v>
      </c>
      <c r="K48" s="131">
        <v>0</v>
      </c>
      <c r="L48" s="131">
        <v>0</v>
      </c>
      <c r="M48" s="131">
        <v>0</v>
      </c>
      <c r="N48" s="131">
        <f t="shared" si="0"/>
        <v>4.8062000000000001E-2</v>
      </c>
      <c r="O48" s="132">
        <f t="shared" si="1"/>
        <v>0.99980999999999998</v>
      </c>
      <c r="P48" s="131"/>
    </row>
    <row r="49" spans="1:16">
      <c r="A49">
        <v>48</v>
      </c>
      <c r="B49" t="s">
        <v>87</v>
      </c>
      <c r="C49" s="131">
        <v>0.96180699999999997</v>
      </c>
      <c r="D49" s="131">
        <v>2.392E-3</v>
      </c>
      <c r="E49" s="131">
        <v>1.513E-3</v>
      </c>
      <c r="F49" s="131">
        <v>5.13E-4</v>
      </c>
      <c r="G49" s="131">
        <v>0</v>
      </c>
      <c r="H49" s="131">
        <v>2.3252999999999999E-2</v>
      </c>
      <c r="I49" s="131">
        <v>0</v>
      </c>
      <c r="J49" s="131">
        <v>1.0489E-2</v>
      </c>
      <c r="K49" s="131">
        <v>0</v>
      </c>
      <c r="L49" s="131">
        <v>0</v>
      </c>
      <c r="M49" s="131">
        <v>1.0000000000000001E-5</v>
      </c>
      <c r="N49" s="131">
        <f t="shared" si="0"/>
        <v>1.0489E-2</v>
      </c>
      <c r="O49" s="132">
        <f t="shared" si="1"/>
        <v>0.99997699999999989</v>
      </c>
      <c r="P49" s="131"/>
    </row>
    <row r="50" spans="1:16">
      <c r="A50">
        <v>49</v>
      </c>
      <c r="B50" t="s">
        <v>189</v>
      </c>
      <c r="C50" s="131">
        <v>0.62293900000000002</v>
      </c>
      <c r="D50" s="131">
        <v>1.1845E-2</v>
      </c>
      <c r="E50" s="131">
        <v>9.1178999999999996E-2</v>
      </c>
      <c r="F50" s="131">
        <v>5.9000000000000003E-4</v>
      </c>
      <c r="G50" s="131">
        <v>2.1403999999999999E-2</v>
      </c>
      <c r="H50" s="131">
        <v>2.3175999999999999E-2</v>
      </c>
      <c r="I50" s="131">
        <v>0.210869</v>
      </c>
      <c r="J50" s="131">
        <v>1.7489999999999999E-2</v>
      </c>
      <c r="K50" s="131">
        <v>0</v>
      </c>
      <c r="L50" s="131">
        <v>0</v>
      </c>
      <c r="M50" s="131">
        <v>5.0699999999999996E-4</v>
      </c>
      <c r="N50" s="131">
        <f t="shared" si="0"/>
        <v>3.8893999999999998E-2</v>
      </c>
      <c r="O50" s="132">
        <f t="shared" si="1"/>
        <v>0.99999899999999997</v>
      </c>
      <c r="P50" s="131"/>
    </row>
    <row r="51" spans="1:16">
      <c r="A51">
        <v>50</v>
      </c>
      <c r="B51" t="s">
        <v>190</v>
      </c>
      <c r="C51" s="131">
        <v>0.91147</v>
      </c>
      <c r="D51" s="131">
        <v>1.09E-3</v>
      </c>
      <c r="E51" s="131">
        <v>1.0602E-2</v>
      </c>
      <c r="F51" s="131">
        <v>6.1780000000000003E-3</v>
      </c>
      <c r="G51" s="131">
        <v>0</v>
      </c>
      <c r="H51" s="131">
        <v>2.0999E-2</v>
      </c>
      <c r="I51" s="131">
        <v>0</v>
      </c>
      <c r="J51" s="131">
        <v>4.8364999999999998E-2</v>
      </c>
      <c r="K51" s="131">
        <v>0</v>
      </c>
      <c r="L51" s="131">
        <v>0</v>
      </c>
      <c r="M51" s="131">
        <v>1.2949999999999999E-3</v>
      </c>
      <c r="N51" s="131">
        <f t="shared" si="0"/>
        <v>4.8364999999999998E-2</v>
      </c>
      <c r="O51" s="132">
        <f t="shared" si="1"/>
        <v>0.99999900000000008</v>
      </c>
      <c r="P51" s="131"/>
    </row>
    <row r="52" spans="1:16">
      <c r="C52" s="131"/>
      <c r="N52" s="131"/>
      <c r="O52" s="131"/>
    </row>
    <row r="53" spans="1:16">
      <c r="B53" t="s">
        <v>191</v>
      </c>
      <c r="C53" s="131">
        <v>0</v>
      </c>
      <c r="D53" s="131">
        <v>1</v>
      </c>
      <c r="E53" s="131">
        <v>0</v>
      </c>
      <c r="F53" s="131">
        <v>0</v>
      </c>
      <c r="G53" s="131">
        <v>0</v>
      </c>
      <c r="H53" s="131">
        <v>0</v>
      </c>
      <c r="I53" s="131">
        <v>0</v>
      </c>
      <c r="J53" s="131">
        <v>0</v>
      </c>
      <c r="K53" s="131">
        <v>0</v>
      </c>
      <c r="L53" s="131">
        <v>0</v>
      </c>
      <c r="M53" s="131">
        <v>0</v>
      </c>
      <c r="N53" s="131">
        <f t="shared" ref="N53:N54" si="2">SUM(G53,J53:L53)</f>
        <v>0</v>
      </c>
      <c r="O53" s="132">
        <f t="shared" ref="O53:O54" si="3">SUM(M53:N53,H53:I53,C53:F53)</f>
        <v>1</v>
      </c>
    </row>
    <row r="54" spans="1:16">
      <c r="B54" t="s">
        <v>192</v>
      </c>
      <c r="C54" s="131">
        <v>0.44467499999999999</v>
      </c>
      <c r="D54" s="131">
        <v>1.1174E-2</v>
      </c>
      <c r="E54" s="131">
        <v>0.23311899999999999</v>
      </c>
      <c r="F54" s="131">
        <v>3.4139999999999999E-3</v>
      </c>
      <c r="G54" s="131">
        <v>1.3779E-2</v>
      </c>
      <c r="H54" s="131">
        <v>6.8032999999999996E-2</v>
      </c>
      <c r="I54" s="131">
        <v>0.202185</v>
      </c>
      <c r="J54" s="131">
        <v>1.8613999999999999E-2</v>
      </c>
      <c r="K54" s="131">
        <v>2.23E-4</v>
      </c>
      <c r="L54" s="131">
        <v>3.7989999999999999E-3</v>
      </c>
      <c r="M54" s="131">
        <v>9.8400000000000007E-4</v>
      </c>
      <c r="N54" s="131">
        <f t="shared" si="2"/>
        <v>3.6414999999999996E-2</v>
      </c>
      <c r="O54" s="132">
        <f t="shared" si="3"/>
        <v>0.99999899999999997</v>
      </c>
    </row>
    <row r="56" spans="1:16">
      <c r="C56" t="s">
        <v>193</v>
      </c>
    </row>
    <row r="57" spans="1:16" ht="15">
      <c r="C57" s="133" t="s">
        <v>194</v>
      </c>
    </row>
  </sheetData>
  <hyperlinks>
    <hyperlink ref="C57"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P45"/>
  <sheetViews>
    <sheetView tabSelected="1" workbookViewId="0"/>
  </sheetViews>
  <sheetFormatPr defaultRowHeight="12.75"/>
  <cols>
    <col min="1" max="1" width="3" bestFit="1" customWidth="1"/>
    <col min="2" max="2" width="28.140625" customWidth="1"/>
    <col min="4" max="4" width="5" bestFit="1" customWidth="1"/>
  </cols>
  <sheetData>
    <row r="1" spans="1:16">
      <c r="F1" s="151" t="s">
        <v>195</v>
      </c>
      <c r="G1" s="151"/>
      <c r="H1" s="151"/>
      <c r="I1" s="151"/>
    </row>
    <row r="2" spans="1:16">
      <c r="E2" t="s">
        <v>196</v>
      </c>
      <c r="F2" t="s">
        <v>142</v>
      </c>
      <c r="G2" t="s">
        <v>197</v>
      </c>
      <c r="H2" t="s">
        <v>141</v>
      </c>
      <c r="I2" t="s">
        <v>140</v>
      </c>
      <c r="J2" t="s">
        <v>198</v>
      </c>
      <c r="K2" t="s">
        <v>24</v>
      </c>
      <c r="L2" t="s">
        <v>199</v>
      </c>
      <c r="M2" t="s">
        <v>200</v>
      </c>
      <c r="N2" t="s">
        <v>26</v>
      </c>
      <c r="O2" t="s">
        <v>29</v>
      </c>
      <c r="P2" t="s">
        <v>31</v>
      </c>
    </row>
    <row r="3" spans="1:16">
      <c r="A3">
        <v>1</v>
      </c>
      <c r="B3" t="s">
        <v>201</v>
      </c>
      <c r="C3" t="s">
        <v>92</v>
      </c>
      <c r="D3">
        <v>2011</v>
      </c>
      <c r="E3" s="132">
        <v>0.04</v>
      </c>
      <c r="F3" s="132">
        <v>0.05</v>
      </c>
      <c r="G3" s="132">
        <v>0.04</v>
      </c>
      <c r="H3" s="132">
        <v>0</v>
      </c>
      <c r="I3" s="132">
        <v>0.06</v>
      </c>
      <c r="J3" s="132">
        <f>SUM(E3:I3)</f>
        <v>0.19</v>
      </c>
      <c r="K3" s="132">
        <v>0</v>
      </c>
      <c r="L3" s="132">
        <v>0.18</v>
      </c>
      <c r="M3" s="132">
        <v>0.25</v>
      </c>
      <c r="N3" s="132">
        <v>0.22</v>
      </c>
      <c r="O3" s="132">
        <v>0.16</v>
      </c>
      <c r="P3" s="132">
        <f>SUM(J3:O3)</f>
        <v>1</v>
      </c>
    </row>
    <row r="4" spans="1:16">
      <c r="A4">
        <v>2</v>
      </c>
      <c r="B4" t="s">
        <v>202</v>
      </c>
      <c r="C4" t="s">
        <v>203</v>
      </c>
      <c r="D4">
        <v>2011</v>
      </c>
      <c r="E4" s="132">
        <v>0.01</v>
      </c>
      <c r="F4" s="132">
        <v>0.09</v>
      </c>
      <c r="G4" s="132">
        <v>0.01</v>
      </c>
      <c r="H4" s="132">
        <v>0.01</v>
      </c>
      <c r="I4" s="132">
        <v>7.0000000000000007E-2</v>
      </c>
      <c r="J4" s="132">
        <f t="shared" ref="J4:J41" si="0">SUM(E4:I4)</f>
        <v>0.19</v>
      </c>
      <c r="K4" s="132">
        <v>0.08</v>
      </c>
      <c r="L4" s="132">
        <v>7.0000000000000007E-2</v>
      </c>
      <c r="M4" s="132">
        <v>0.27</v>
      </c>
      <c r="N4" s="132">
        <v>0.24</v>
      </c>
      <c r="O4" s="132">
        <v>0.15</v>
      </c>
      <c r="P4" s="132">
        <f t="shared" ref="P4:P41" si="1">SUM(J4:O4)</f>
        <v>1</v>
      </c>
    </row>
    <row r="5" spans="1:16">
      <c r="A5">
        <v>3</v>
      </c>
      <c r="B5" t="s">
        <v>204</v>
      </c>
      <c r="C5" t="s">
        <v>205</v>
      </c>
      <c r="D5">
        <v>2011</v>
      </c>
      <c r="E5" s="132">
        <v>3.2000000000000001E-2</v>
      </c>
      <c r="F5" s="132">
        <v>4.3999999999999997E-2</v>
      </c>
      <c r="G5" s="132">
        <v>1E-3</v>
      </c>
      <c r="H5" s="132">
        <v>0</v>
      </c>
      <c r="I5" s="132">
        <v>7.9000000000000001E-2</v>
      </c>
      <c r="J5" s="132">
        <f t="shared" si="0"/>
        <v>0.156</v>
      </c>
      <c r="K5" s="132">
        <v>2.7E-2</v>
      </c>
      <c r="L5" s="132">
        <v>0</v>
      </c>
      <c r="M5" s="132">
        <v>0.42799999999999999</v>
      </c>
      <c r="N5" s="132">
        <v>0.20399999999999999</v>
      </c>
      <c r="O5" s="132">
        <v>0.184</v>
      </c>
      <c r="P5" s="132">
        <f t="shared" si="1"/>
        <v>0.99899999999999989</v>
      </c>
    </row>
    <row r="6" spans="1:16">
      <c r="A6">
        <v>4</v>
      </c>
      <c r="B6" t="s">
        <v>206</v>
      </c>
      <c r="D6">
        <v>2011</v>
      </c>
      <c r="E6" s="132">
        <v>0.21</v>
      </c>
      <c r="F6" s="132">
        <v>0.37</v>
      </c>
      <c r="G6" s="132">
        <v>0.02</v>
      </c>
      <c r="H6" s="132">
        <v>0</v>
      </c>
      <c r="I6" s="132">
        <v>0.06</v>
      </c>
      <c r="J6" s="132">
        <f t="shared" si="0"/>
        <v>0.65999999999999992</v>
      </c>
      <c r="K6" s="132">
        <v>0</v>
      </c>
      <c r="L6" s="132">
        <v>0.32</v>
      </c>
      <c r="M6" s="132">
        <v>0</v>
      </c>
      <c r="N6" s="132">
        <v>0</v>
      </c>
      <c r="O6" s="132">
        <v>0.02</v>
      </c>
      <c r="P6" s="132">
        <f t="shared" si="1"/>
        <v>1</v>
      </c>
    </row>
    <row r="7" spans="1:16">
      <c r="A7">
        <v>5</v>
      </c>
      <c r="B7" t="s">
        <v>207</v>
      </c>
      <c r="D7">
        <v>2011</v>
      </c>
      <c r="E7" s="132">
        <v>0.01</v>
      </c>
      <c r="F7" s="132">
        <v>0.05</v>
      </c>
      <c r="G7" s="132">
        <v>0.01</v>
      </c>
      <c r="H7" s="132">
        <v>7.0000000000000001E-3</v>
      </c>
      <c r="I7" s="132">
        <v>0.05</v>
      </c>
      <c r="J7" s="132">
        <f t="shared" si="0"/>
        <v>0.127</v>
      </c>
      <c r="K7" s="132">
        <v>0.59599999999999997</v>
      </c>
      <c r="L7" s="132">
        <v>1.7000000000000001E-2</v>
      </c>
      <c r="M7" s="132">
        <v>0.13800000000000001</v>
      </c>
      <c r="N7" s="132">
        <v>0</v>
      </c>
      <c r="O7" s="132">
        <v>0.122</v>
      </c>
      <c r="P7" s="132">
        <f t="shared" si="1"/>
        <v>1</v>
      </c>
    </row>
    <row r="8" spans="1:16">
      <c r="A8">
        <v>6</v>
      </c>
      <c r="B8" t="s">
        <v>208</v>
      </c>
      <c r="D8">
        <v>2011</v>
      </c>
      <c r="E8" s="132">
        <v>0</v>
      </c>
      <c r="F8" s="132">
        <v>0</v>
      </c>
      <c r="G8" s="132">
        <v>0.06</v>
      </c>
      <c r="H8" s="132">
        <v>0</v>
      </c>
      <c r="I8" s="132">
        <v>0.14000000000000001</v>
      </c>
      <c r="J8" s="132">
        <f t="shared" si="0"/>
        <v>0.2</v>
      </c>
      <c r="K8" s="132">
        <v>0.59</v>
      </c>
      <c r="L8" s="132">
        <v>0</v>
      </c>
      <c r="M8" s="132">
        <v>0</v>
      </c>
      <c r="N8" s="132">
        <v>0.05</v>
      </c>
      <c r="O8" s="132">
        <v>0.16</v>
      </c>
      <c r="P8" s="132">
        <f t="shared" si="1"/>
        <v>1</v>
      </c>
    </row>
    <row r="9" spans="1:16">
      <c r="A9">
        <v>7</v>
      </c>
      <c r="B9" t="s">
        <v>209</v>
      </c>
      <c r="D9">
        <v>2011</v>
      </c>
      <c r="E9" s="132">
        <v>0</v>
      </c>
      <c r="F9" s="132">
        <v>0.19</v>
      </c>
      <c r="G9" s="132">
        <v>0</v>
      </c>
      <c r="H9" s="132">
        <v>0</v>
      </c>
      <c r="I9" s="132">
        <v>0</v>
      </c>
      <c r="J9" s="132">
        <f t="shared" si="0"/>
        <v>0.19</v>
      </c>
      <c r="K9" s="132">
        <v>0.55000000000000004</v>
      </c>
      <c r="L9" s="132">
        <v>0.01</v>
      </c>
      <c r="M9" s="132">
        <v>0</v>
      </c>
      <c r="N9" s="132">
        <v>0.14000000000000001</v>
      </c>
      <c r="O9" s="132">
        <v>0.11</v>
      </c>
      <c r="P9" s="132">
        <f t="shared" si="1"/>
        <v>1</v>
      </c>
    </row>
    <row r="10" spans="1:16">
      <c r="A10">
        <v>8</v>
      </c>
      <c r="B10" t="s">
        <v>210</v>
      </c>
      <c r="D10">
        <v>2011</v>
      </c>
      <c r="E10" s="132">
        <v>0</v>
      </c>
      <c r="F10" s="132">
        <v>0.109</v>
      </c>
      <c r="G10" s="132">
        <v>1.0999999999999999E-2</v>
      </c>
      <c r="H10" s="132">
        <v>0</v>
      </c>
      <c r="I10" s="132">
        <v>0</v>
      </c>
      <c r="J10" s="132">
        <f t="shared" si="0"/>
        <v>0.12</v>
      </c>
      <c r="K10" s="132">
        <v>0</v>
      </c>
      <c r="L10" s="132">
        <v>0.70499999999999996</v>
      </c>
      <c r="M10" s="132">
        <v>0</v>
      </c>
      <c r="N10" s="132">
        <v>0</v>
      </c>
      <c r="O10" s="132">
        <v>0.17599999999999999</v>
      </c>
      <c r="P10" s="132">
        <f t="shared" si="1"/>
        <v>1.0009999999999999</v>
      </c>
    </row>
    <row r="11" spans="1:16">
      <c r="A11">
        <v>9</v>
      </c>
      <c r="B11" t="s">
        <v>211</v>
      </c>
      <c r="D11">
        <v>2011</v>
      </c>
      <c r="E11" s="132">
        <v>0.02</v>
      </c>
      <c r="F11" s="132">
        <v>0</v>
      </c>
      <c r="G11" s="132">
        <v>0.02</v>
      </c>
      <c r="H11" s="132">
        <v>0</v>
      </c>
      <c r="I11" s="132">
        <v>0.03</v>
      </c>
      <c r="J11" s="132">
        <f t="shared" si="0"/>
        <v>7.0000000000000007E-2</v>
      </c>
      <c r="K11" s="132">
        <v>0.69</v>
      </c>
      <c r="L11" s="132">
        <v>0.01</v>
      </c>
      <c r="M11" s="132">
        <v>0.17</v>
      </c>
      <c r="N11" s="132">
        <v>0.05</v>
      </c>
      <c r="O11" s="132">
        <v>0.01</v>
      </c>
      <c r="P11" s="132">
        <f t="shared" si="1"/>
        <v>1</v>
      </c>
    </row>
    <row r="12" spans="1:16">
      <c r="A12">
        <v>10</v>
      </c>
      <c r="B12" t="s">
        <v>212</v>
      </c>
      <c r="D12">
        <v>2011</v>
      </c>
      <c r="E12" s="132">
        <v>0</v>
      </c>
      <c r="F12" s="132">
        <v>0.11</v>
      </c>
      <c r="G12" s="132">
        <v>0.11</v>
      </c>
      <c r="H12" s="132">
        <v>0</v>
      </c>
      <c r="I12" s="132">
        <v>0.01</v>
      </c>
      <c r="J12" s="132">
        <f t="shared" si="0"/>
        <v>0.23</v>
      </c>
      <c r="K12" s="132">
        <v>0.16</v>
      </c>
      <c r="L12" s="132">
        <v>0.17</v>
      </c>
      <c r="M12" s="132">
        <v>0.4</v>
      </c>
      <c r="N12" s="132">
        <v>0.04</v>
      </c>
      <c r="O12" s="132">
        <v>0</v>
      </c>
      <c r="P12" s="132">
        <f t="shared" si="1"/>
        <v>1</v>
      </c>
    </row>
    <row r="13" spans="1:16">
      <c r="A13">
        <v>11</v>
      </c>
      <c r="B13" t="s">
        <v>213</v>
      </c>
      <c r="C13" t="s">
        <v>214</v>
      </c>
      <c r="D13">
        <v>2011</v>
      </c>
      <c r="E13" s="132">
        <v>8.9999999999999993E-3</v>
      </c>
      <c r="F13" s="132">
        <v>1.6E-2</v>
      </c>
      <c r="G13" s="132">
        <v>2.9000000000000001E-2</v>
      </c>
      <c r="H13" s="132">
        <v>0</v>
      </c>
      <c r="I13" s="132">
        <v>8.8999999999999996E-2</v>
      </c>
      <c r="J13" s="132">
        <f t="shared" si="0"/>
        <v>0.14300000000000002</v>
      </c>
      <c r="K13" s="132">
        <v>0.36299999999999999</v>
      </c>
      <c r="L13" s="132">
        <v>5.0999999999999997E-2</v>
      </c>
      <c r="M13" s="132">
        <v>0.23100000000000001</v>
      </c>
      <c r="N13" s="132">
        <v>7.0000000000000007E-2</v>
      </c>
      <c r="O13" s="132">
        <v>0.14199999999999999</v>
      </c>
      <c r="P13" s="132">
        <f t="shared" si="1"/>
        <v>1</v>
      </c>
    </row>
    <row r="14" spans="1:16">
      <c r="A14">
        <v>12</v>
      </c>
      <c r="B14" t="s">
        <v>215</v>
      </c>
      <c r="D14">
        <v>2011</v>
      </c>
      <c r="E14" s="132">
        <v>0</v>
      </c>
      <c r="F14" s="132">
        <v>0</v>
      </c>
      <c r="G14" s="132">
        <v>0.94</v>
      </c>
      <c r="H14" s="132">
        <v>0.05</v>
      </c>
      <c r="I14" s="132">
        <v>0</v>
      </c>
      <c r="J14" s="132">
        <f t="shared" si="0"/>
        <v>0.99</v>
      </c>
      <c r="K14" s="132">
        <v>0</v>
      </c>
      <c r="L14" s="132">
        <v>0</v>
      </c>
      <c r="M14" s="132">
        <v>0</v>
      </c>
      <c r="N14" s="132">
        <v>0</v>
      </c>
      <c r="O14" s="132">
        <v>0</v>
      </c>
      <c r="P14" s="132">
        <f t="shared" si="1"/>
        <v>0.99</v>
      </c>
    </row>
    <row r="15" spans="1:16">
      <c r="A15">
        <v>13</v>
      </c>
      <c r="B15" t="s">
        <v>216</v>
      </c>
      <c r="D15">
        <v>2011</v>
      </c>
      <c r="E15" s="132">
        <v>0</v>
      </c>
      <c r="F15" s="132">
        <v>0.40600000000000003</v>
      </c>
      <c r="G15" s="132">
        <v>7.0000000000000001E-3</v>
      </c>
      <c r="H15" s="132">
        <v>0</v>
      </c>
      <c r="I15" s="132">
        <v>0</v>
      </c>
      <c r="J15" s="132">
        <f t="shared" si="0"/>
        <v>0.41300000000000003</v>
      </c>
      <c r="K15" s="132">
        <v>0</v>
      </c>
      <c r="L15" s="132">
        <v>0.27600000000000002</v>
      </c>
      <c r="M15" s="132">
        <v>1E-3</v>
      </c>
      <c r="N15" s="132">
        <v>0</v>
      </c>
      <c r="O15" s="132">
        <v>0.31</v>
      </c>
      <c r="P15" s="132">
        <f t="shared" si="1"/>
        <v>1</v>
      </c>
    </row>
    <row r="16" spans="1:16">
      <c r="A16">
        <v>14</v>
      </c>
      <c r="B16" t="s">
        <v>217</v>
      </c>
      <c r="C16" t="s">
        <v>218</v>
      </c>
      <c r="D16">
        <v>2011</v>
      </c>
      <c r="E16" s="134">
        <v>0</v>
      </c>
      <c r="F16" s="134">
        <v>0</v>
      </c>
      <c r="G16" s="134">
        <v>8.6800000000000002E-2</v>
      </c>
      <c r="H16" s="134">
        <v>0</v>
      </c>
      <c r="I16" s="134">
        <v>0</v>
      </c>
      <c r="J16" s="134">
        <f t="shared" si="0"/>
        <v>8.6800000000000002E-2</v>
      </c>
      <c r="K16" s="134">
        <v>0.187</v>
      </c>
      <c r="L16" s="134">
        <v>4.3900000000000002E-2</v>
      </c>
      <c r="M16" s="134">
        <v>0.28029999999999999</v>
      </c>
      <c r="N16" s="134">
        <v>3.3599999999999998E-2</v>
      </c>
      <c r="O16" s="134">
        <v>0.36840000000000001</v>
      </c>
      <c r="P16" s="132">
        <f t="shared" si="1"/>
        <v>1</v>
      </c>
    </row>
    <row r="17" spans="1:16">
      <c r="A17">
        <v>15</v>
      </c>
      <c r="B17" t="s">
        <v>219</v>
      </c>
      <c r="D17">
        <v>2011</v>
      </c>
      <c r="E17" s="132">
        <v>0</v>
      </c>
      <c r="F17" s="132">
        <v>0</v>
      </c>
      <c r="G17" s="132">
        <v>0</v>
      </c>
      <c r="H17" s="132">
        <v>0</v>
      </c>
      <c r="I17" s="132">
        <v>0</v>
      </c>
      <c r="J17" s="132">
        <f t="shared" si="0"/>
        <v>0</v>
      </c>
      <c r="K17" s="132">
        <v>0</v>
      </c>
      <c r="L17" s="132">
        <v>0</v>
      </c>
      <c r="M17" s="132">
        <v>0</v>
      </c>
      <c r="N17" s="132">
        <v>0</v>
      </c>
      <c r="O17" s="132">
        <v>1</v>
      </c>
      <c r="P17" s="132">
        <f t="shared" si="1"/>
        <v>1</v>
      </c>
    </row>
    <row r="18" spans="1:16">
      <c r="A18">
        <v>16</v>
      </c>
      <c r="B18" t="s">
        <v>220</v>
      </c>
      <c r="C18" t="s">
        <v>221</v>
      </c>
      <c r="D18">
        <v>2011</v>
      </c>
      <c r="E18" s="132">
        <v>0.03</v>
      </c>
      <c r="F18" s="132">
        <v>0</v>
      </c>
      <c r="G18" s="132">
        <v>0.06</v>
      </c>
      <c r="H18" s="132">
        <v>0</v>
      </c>
      <c r="I18" s="132">
        <v>0.1</v>
      </c>
      <c r="J18" s="132">
        <f t="shared" si="0"/>
        <v>0.19</v>
      </c>
      <c r="K18" s="132">
        <v>0.41</v>
      </c>
      <c r="L18" s="132">
        <v>0.03</v>
      </c>
      <c r="M18" s="132">
        <v>0.17</v>
      </c>
      <c r="N18" s="132">
        <v>0.11</v>
      </c>
      <c r="O18" s="132">
        <v>0.09</v>
      </c>
      <c r="P18" s="132">
        <f t="shared" si="1"/>
        <v>1</v>
      </c>
    </row>
    <row r="19" spans="1:16">
      <c r="A19">
        <v>17</v>
      </c>
      <c r="B19" t="s">
        <v>222</v>
      </c>
      <c r="D19">
        <v>2011</v>
      </c>
      <c r="E19" s="132">
        <v>0</v>
      </c>
      <c r="F19" s="132">
        <v>0.23</v>
      </c>
      <c r="G19" s="132">
        <v>6.0000000000000001E-3</v>
      </c>
      <c r="H19" s="132">
        <v>0</v>
      </c>
      <c r="I19" s="132">
        <v>0</v>
      </c>
      <c r="J19" s="132">
        <f t="shared" si="0"/>
        <v>0.23600000000000002</v>
      </c>
      <c r="K19" s="132">
        <v>0</v>
      </c>
      <c r="L19" s="132">
        <v>0.216</v>
      </c>
      <c r="M19" s="132">
        <v>0</v>
      </c>
      <c r="N19" s="132">
        <v>0</v>
      </c>
      <c r="O19" s="132">
        <v>0.54700000000000004</v>
      </c>
      <c r="P19" s="132">
        <f t="shared" si="1"/>
        <v>0.99900000000000011</v>
      </c>
    </row>
    <row r="20" spans="1:16">
      <c r="A20">
        <v>18</v>
      </c>
      <c r="B20" t="s">
        <v>223</v>
      </c>
      <c r="D20">
        <v>2011</v>
      </c>
      <c r="E20" s="132">
        <v>0.24</v>
      </c>
      <c r="F20" s="132">
        <v>0</v>
      </c>
      <c r="G20" s="132">
        <v>0</v>
      </c>
      <c r="H20" s="132">
        <v>0</v>
      </c>
      <c r="I20" s="132">
        <v>0.08</v>
      </c>
      <c r="J20" s="132">
        <f t="shared" si="0"/>
        <v>0.32</v>
      </c>
      <c r="K20" s="132">
        <v>0</v>
      </c>
      <c r="L20" s="132">
        <v>0.2</v>
      </c>
      <c r="M20" s="132">
        <v>0</v>
      </c>
      <c r="N20" s="132">
        <v>0</v>
      </c>
      <c r="O20" s="132">
        <v>0.47</v>
      </c>
      <c r="P20" s="132">
        <f t="shared" si="1"/>
        <v>0.99</v>
      </c>
    </row>
    <row r="21" spans="1:16">
      <c r="A21">
        <v>19</v>
      </c>
      <c r="B21" t="s">
        <v>224</v>
      </c>
      <c r="D21">
        <v>2011</v>
      </c>
      <c r="E21" s="134">
        <v>0</v>
      </c>
      <c r="F21" s="134">
        <v>0</v>
      </c>
      <c r="G21" s="134">
        <v>8.0000000000000004E-4</v>
      </c>
      <c r="H21" s="134">
        <v>2.9999999999999997E-4</v>
      </c>
      <c r="I21" s="134">
        <v>2.6100000000000002E-2</v>
      </c>
      <c r="J21" s="134">
        <f t="shared" si="0"/>
        <v>2.7200000000000002E-2</v>
      </c>
      <c r="K21" s="134">
        <v>0</v>
      </c>
      <c r="L21" s="134">
        <v>4.7800000000000002E-2</v>
      </c>
      <c r="M21" s="134">
        <v>0</v>
      </c>
      <c r="N21" s="134">
        <v>0</v>
      </c>
      <c r="O21" s="134">
        <v>0.92500000000000004</v>
      </c>
      <c r="P21" s="132">
        <f t="shared" si="1"/>
        <v>1</v>
      </c>
    </row>
    <row r="22" spans="1:16">
      <c r="A22">
        <v>20</v>
      </c>
      <c r="B22" t="s">
        <v>225</v>
      </c>
      <c r="D22">
        <v>2011</v>
      </c>
      <c r="E22" s="132">
        <v>0</v>
      </c>
      <c r="F22" s="132">
        <v>0</v>
      </c>
      <c r="G22" s="132">
        <v>0.01</v>
      </c>
      <c r="H22" s="132">
        <v>0</v>
      </c>
      <c r="I22" s="132">
        <v>0.25</v>
      </c>
      <c r="J22" s="132">
        <f t="shared" si="0"/>
        <v>0.26</v>
      </c>
      <c r="K22" s="132">
        <v>0.13</v>
      </c>
      <c r="L22" s="132">
        <v>0.18</v>
      </c>
      <c r="M22" s="132">
        <v>0.18</v>
      </c>
      <c r="N22" s="132">
        <v>0</v>
      </c>
      <c r="O22" s="132">
        <v>0.25</v>
      </c>
      <c r="P22" s="132">
        <f t="shared" si="1"/>
        <v>1</v>
      </c>
    </row>
    <row r="23" spans="1:16">
      <c r="A23">
        <v>21</v>
      </c>
      <c r="B23" t="s">
        <v>226</v>
      </c>
      <c r="D23">
        <v>2011</v>
      </c>
      <c r="E23" s="132">
        <v>0.02</v>
      </c>
      <c r="F23" s="132">
        <v>0.05</v>
      </c>
      <c r="G23" s="132">
        <v>0.02</v>
      </c>
      <c r="H23" s="132">
        <v>0</v>
      </c>
      <c r="I23" s="132">
        <v>0.05</v>
      </c>
      <c r="J23" s="132">
        <f t="shared" si="0"/>
        <v>0.14000000000000001</v>
      </c>
      <c r="K23" s="132">
        <v>7.0000000000000007E-2</v>
      </c>
      <c r="L23" s="132">
        <v>0.11</v>
      </c>
      <c r="M23" s="132">
        <v>0.42</v>
      </c>
      <c r="N23" s="132">
        <v>0</v>
      </c>
      <c r="O23" s="132">
        <v>0.12</v>
      </c>
      <c r="P23" s="132">
        <f t="shared" si="1"/>
        <v>0.86</v>
      </c>
    </row>
    <row r="24" spans="1:16">
      <c r="A24">
        <v>22</v>
      </c>
      <c r="B24" t="s">
        <v>227</v>
      </c>
      <c r="D24">
        <v>2011</v>
      </c>
      <c r="E24" s="132">
        <v>0</v>
      </c>
      <c r="F24" s="132">
        <v>0.40600000000000003</v>
      </c>
      <c r="G24" s="132">
        <v>7.0000000000000001E-3</v>
      </c>
      <c r="H24" s="132">
        <v>0</v>
      </c>
      <c r="I24" s="132">
        <v>0</v>
      </c>
      <c r="J24" s="132">
        <f t="shared" si="0"/>
        <v>0.41300000000000003</v>
      </c>
      <c r="K24" s="132">
        <v>0</v>
      </c>
      <c r="L24" s="132">
        <v>0.27600000000000002</v>
      </c>
      <c r="M24" s="132">
        <v>1E-3</v>
      </c>
      <c r="N24" s="132">
        <v>0</v>
      </c>
      <c r="O24" s="132">
        <v>0.31</v>
      </c>
      <c r="P24" s="132">
        <f t="shared" si="1"/>
        <v>1</v>
      </c>
    </row>
    <row r="25" spans="1:16">
      <c r="A25">
        <v>23</v>
      </c>
      <c r="B25" t="s">
        <v>228</v>
      </c>
      <c r="D25">
        <v>2011</v>
      </c>
      <c r="E25" s="132">
        <v>0.13</v>
      </c>
      <c r="F25" s="132">
        <v>0.01</v>
      </c>
      <c r="G25" s="132">
        <v>0.02</v>
      </c>
      <c r="H25" s="132">
        <v>0</v>
      </c>
      <c r="I25" s="132">
        <v>0.08</v>
      </c>
      <c r="J25" s="132">
        <f t="shared" si="0"/>
        <v>0.24</v>
      </c>
      <c r="K25" s="132">
        <v>0.56000000000000005</v>
      </c>
      <c r="L25" s="132">
        <v>0.04</v>
      </c>
      <c r="M25" s="132">
        <v>7.0000000000000007E-2</v>
      </c>
      <c r="N25" s="132">
        <v>0.06</v>
      </c>
      <c r="O25" s="132">
        <v>0.03</v>
      </c>
      <c r="P25" s="132">
        <f t="shared" si="1"/>
        <v>1.0000000000000002</v>
      </c>
    </row>
    <row r="26" spans="1:16">
      <c r="A26">
        <v>24</v>
      </c>
      <c r="B26" t="s">
        <v>229</v>
      </c>
      <c r="D26">
        <v>2011</v>
      </c>
      <c r="E26" s="132">
        <v>0</v>
      </c>
      <c r="F26" s="132">
        <v>0</v>
      </c>
      <c r="G26" s="132">
        <v>0.01</v>
      </c>
      <c r="H26" s="132">
        <v>0.01</v>
      </c>
      <c r="I26" s="132">
        <v>0</v>
      </c>
      <c r="J26" s="132">
        <f t="shared" si="0"/>
        <v>0.02</v>
      </c>
      <c r="K26" s="132">
        <v>0</v>
      </c>
      <c r="L26" s="132">
        <v>0.49</v>
      </c>
      <c r="M26" s="132">
        <v>0.49</v>
      </c>
      <c r="N26" s="132">
        <v>0</v>
      </c>
      <c r="O26" s="132">
        <v>0</v>
      </c>
      <c r="P26" s="132">
        <f t="shared" si="1"/>
        <v>1</v>
      </c>
    </row>
    <row r="27" spans="1:16">
      <c r="A27">
        <v>25</v>
      </c>
      <c r="B27" t="s">
        <v>230</v>
      </c>
      <c r="D27">
        <v>2011</v>
      </c>
      <c r="E27" s="132">
        <v>0</v>
      </c>
      <c r="F27" s="132">
        <v>0.04</v>
      </c>
      <c r="G27" s="132">
        <v>0.01</v>
      </c>
      <c r="H27" s="132">
        <v>0</v>
      </c>
      <c r="I27" s="132">
        <v>0</v>
      </c>
      <c r="J27" s="132">
        <f t="shared" si="0"/>
        <v>0.05</v>
      </c>
      <c r="K27" s="132">
        <v>0</v>
      </c>
      <c r="L27" s="132">
        <v>0.45</v>
      </c>
      <c r="M27" s="132">
        <v>0.19</v>
      </c>
      <c r="N27" s="132">
        <v>0</v>
      </c>
      <c r="O27" s="132">
        <v>0.31</v>
      </c>
      <c r="P27" s="132">
        <f t="shared" si="1"/>
        <v>1</v>
      </c>
    </row>
    <row r="28" spans="1:16">
      <c r="A28">
        <v>26</v>
      </c>
      <c r="B28" t="s">
        <v>231</v>
      </c>
      <c r="C28" t="s">
        <v>232</v>
      </c>
      <c r="D28">
        <v>2011</v>
      </c>
      <c r="E28" s="132">
        <v>0.13</v>
      </c>
      <c r="F28" s="132">
        <v>4.0000000000000001E-3</v>
      </c>
      <c r="G28" s="132">
        <v>7.0000000000000007E-2</v>
      </c>
      <c r="H28" s="132">
        <v>3.0000000000000001E-3</v>
      </c>
      <c r="I28" s="132">
        <v>3.0000000000000001E-3</v>
      </c>
      <c r="J28" s="132">
        <f t="shared" si="0"/>
        <v>0.21000000000000002</v>
      </c>
      <c r="K28" s="132">
        <v>0</v>
      </c>
      <c r="L28" s="132">
        <v>0.79</v>
      </c>
      <c r="M28" s="132">
        <v>0</v>
      </c>
      <c r="N28" s="132">
        <v>0</v>
      </c>
      <c r="O28" s="132">
        <v>0</v>
      </c>
      <c r="P28" s="132">
        <f t="shared" si="1"/>
        <v>1</v>
      </c>
    </row>
    <row r="29" spans="1:16">
      <c r="A29">
        <v>27</v>
      </c>
      <c r="B29" t="s">
        <v>233</v>
      </c>
      <c r="D29">
        <v>2011</v>
      </c>
      <c r="E29" s="132">
        <v>0</v>
      </c>
      <c r="F29" s="132">
        <v>0</v>
      </c>
      <c r="G29" s="132">
        <v>0</v>
      </c>
      <c r="H29" s="132">
        <v>0</v>
      </c>
      <c r="I29" s="132">
        <v>0</v>
      </c>
      <c r="J29" s="132">
        <f t="shared" si="0"/>
        <v>0</v>
      </c>
      <c r="K29" s="132">
        <v>0</v>
      </c>
      <c r="L29" s="132">
        <v>0</v>
      </c>
      <c r="M29" s="132">
        <v>0</v>
      </c>
      <c r="N29" s="132">
        <v>0</v>
      </c>
      <c r="O29" s="132">
        <v>1</v>
      </c>
      <c r="P29" s="132">
        <f t="shared" si="1"/>
        <v>1</v>
      </c>
    </row>
    <row r="30" spans="1:16">
      <c r="A30">
        <v>28</v>
      </c>
      <c r="B30" t="s">
        <v>234</v>
      </c>
      <c r="C30" t="s">
        <v>235</v>
      </c>
      <c r="D30">
        <v>2011</v>
      </c>
      <c r="E30" s="132">
        <v>0</v>
      </c>
      <c r="F30" s="132">
        <v>0</v>
      </c>
      <c r="G30" s="132">
        <v>0.02</v>
      </c>
      <c r="H30" s="132">
        <v>0</v>
      </c>
      <c r="I30" s="132">
        <v>0.03</v>
      </c>
      <c r="J30" s="132">
        <f t="shared" si="0"/>
        <v>0.05</v>
      </c>
      <c r="K30" s="132">
        <v>0</v>
      </c>
      <c r="L30" s="132">
        <v>0.42</v>
      </c>
      <c r="M30" s="132">
        <v>0.09</v>
      </c>
      <c r="N30" s="132">
        <v>0</v>
      </c>
      <c r="O30" s="132">
        <v>0.44</v>
      </c>
      <c r="P30" s="132">
        <f t="shared" si="1"/>
        <v>1</v>
      </c>
    </row>
    <row r="31" spans="1:16">
      <c r="A31">
        <v>29</v>
      </c>
      <c r="B31" t="s">
        <v>236</v>
      </c>
      <c r="D31">
        <v>2011</v>
      </c>
      <c r="E31" s="132">
        <v>0</v>
      </c>
      <c r="F31" s="132">
        <v>0.17</v>
      </c>
      <c r="G31" s="132">
        <v>0</v>
      </c>
      <c r="H31" s="132">
        <v>0</v>
      </c>
      <c r="I31" s="132">
        <v>0.03</v>
      </c>
      <c r="J31" s="132">
        <f t="shared" si="0"/>
        <v>0.2</v>
      </c>
      <c r="K31" s="132">
        <v>0.44</v>
      </c>
      <c r="L31" s="132">
        <v>0.01</v>
      </c>
      <c r="M31" s="132">
        <v>0.03</v>
      </c>
      <c r="N31" s="132">
        <v>0.19</v>
      </c>
      <c r="O31" s="132">
        <v>0.13</v>
      </c>
      <c r="P31" s="132">
        <f t="shared" si="1"/>
        <v>1</v>
      </c>
    </row>
    <row r="32" spans="1:16">
      <c r="A32">
        <v>30</v>
      </c>
      <c r="B32" t="s">
        <v>237</v>
      </c>
      <c r="D32">
        <v>2011</v>
      </c>
      <c r="E32" s="132">
        <v>7.0000000000000007E-2</v>
      </c>
      <c r="F32" s="132">
        <v>0.06</v>
      </c>
      <c r="G32" s="132">
        <v>0.01</v>
      </c>
      <c r="H32" s="132">
        <v>0</v>
      </c>
      <c r="I32" s="132">
        <v>0</v>
      </c>
      <c r="J32" s="132">
        <f t="shared" si="0"/>
        <v>0.14000000000000001</v>
      </c>
      <c r="K32" s="132">
        <v>0</v>
      </c>
      <c r="L32" s="132">
        <v>0.4</v>
      </c>
      <c r="M32" s="132">
        <v>0.12</v>
      </c>
      <c r="N32" s="132">
        <v>0</v>
      </c>
      <c r="O32" s="132">
        <v>0.35</v>
      </c>
      <c r="P32" s="132">
        <f t="shared" si="1"/>
        <v>1.01</v>
      </c>
    </row>
    <row r="33" spans="1:16">
      <c r="A33">
        <v>31</v>
      </c>
      <c r="B33" t="s">
        <v>238</v>
      </c>
      <c r="C33" t="s">
        <v>239</v>
      </c>
      <c r="D33">
        <v>2011</v>
      </c>
      <c r="E33" s="132">
        <v>0.13</v>
      </c>
      <c r="F33" s="132">
        <v>0</v>
      </c>
      <c r="G33" s="132">
        <v>0.05</v>
      </c>
      <c r="H33" s="132">
        <v>0</v>
      </c>
      <c r="I33" s="132">
        <v>0.04</v>
      </c>
      <c r="J33" s="132">
        <f t="shared" si="0"/>
        <v>0.22</v>
      </c>
      <c r="K33" s="132">
        <v>0</v>
      </c>
      <c r="L33" s="132">
        <v>0.28999999999999998</v>
      </c>
      <c r="M33" s="132">
        <v>0.32</v>
      </c>
      <c r="N33" s="132">
        <v>0</v>
      </c>
      <c r="O33" s="132">
        <v>0.17</v>
      </c>
      <c r="P33" s="132">
        <f t="shared" si="1"/>
        <v>1</v>
      </c>
    </row>
    <row r="34" spans="1:16">
      <c r="A34">
        <v>32</v>
      </c>
      <c r="B34" t="s">
        <v>240</v>
      </c>
      <c r="D34">
        <v>2011</v>
      </c>
      <c r="E34" s="132">
        <v>0</v>
      </c>
      <c r="F34" s="132">
        <v>0</v>
      </c>
      <c r="G34" s="132">
        <v>0</v>
      </c>
      <c r="H34" s="132">
        <v>0.01</v>
      </c>
      <c r="I34" s="132">
        <v>0</v>
      </c>
      <c r="J34" s="132">
        <f t="shared" si="0"/>
        <v>0.01</v>
      </c>
      <c r="K34" s="132">
        <v>0</v>
      </c>
      <c r="L34" s="132">
        <v>0.99</v>
      </c>
      <c r="M34" s="132">
        <v>0</v>
      </c>
      <c r="N34" s="132">
        <v>0</v>
      </c>
      <c r="O34" s="132">
        <v>0</v>
      </c>
      <c r="P34" s="132">
        <f t="shared" si="1"/>
        <v>1</v>
      </c>
    </row>
    <row r="35" spans="1:16">
      <c r="A35">
        <v>33</v>
      </c>
      <c r="B35" t="s">
        <v>241</v>
      </c>
      <c r="D35">
        <v>2011</v>
      </c>
      <c r="E35" s="132"/>
      <c r="F35" s="132"/>
      <c r="G35" s="132"/>
      <c r="H35" s="132"/>
      <c r="I35" s="132"/>
      <c r="J35" s="132">
        <v>0.09</v>
      </c>
      <c r="K35" s="132">
        <v>0.28000000000000003</v>
      </c>
      <c r="L35" s="132">
        <v>0.24</v>
      </c>
      <c r="M35" s="132">
        <v>0.35</v>
      </c>
      <c r="N35" s="132">
        <v>0.04</v>
      </c>
      <c r="O35" s="132">
        <v>0</v>
      </c>
      <c r="P35" s="132">
        <f t="shared" si="1"/>
        <v>1</v>
      </c>
    </row>
    <row r="36" spans="1:16">
      <c r="A36">
        <v>34</v>
      </c>
      <c r="B36" t="s">
        <v>242</v>
      </c>
      <c r="D36">
        <v>2011</v>
      </c>
      <c r="E36" s="132">
        <v>4.0000000000000001E-3</v>
      </c>
      <c r="F36" s="132">
        <v>2.8000000000000001E-2</v>
      </c>
      <c r="G36" s="132">
        <v>5.7000000000000002E-2</v>
      </c>
      <c r="H36" s="132">
        <v>0</v>
      </c>
      <c r="I36" s="132">
        <v>0.16200000000000001</v>
      </c>
      <c r="J36" s="132">
        <f t="shared" si="0"/>
        <v>0.251</v>
      </c>
      <c r="K36" s="132">
        <v>0.129</v>
      </c>
      <c r="L36" s="132">
        <v>0.22800000000000001</v>
      </c>
      <c r="M36" s="132">
        <v>0.161</v>
      </c>
      <c r="N36" s="132">
        <v>0</v>
      </c>
      <c r="O36" s="132">
        <v>0.23100000000000001</v>
      </c>
      <c r="P36" s="132">
        <f t="shared" si="1"/>
        <v>1</v>
      </c>
    </row>
    <row r="37" spans="1:16">
      <c r="A37">
        <v>35</v>
      </c>
      <c r="B37" t="s">
        <v>243</v>
      </c>
      <c r="D37">
        <v>2011</v>
      </c>
      <c r="E37" s="132">
        <v>0</v>
      </c>
      <c r="F37" s="132">
        <v>0</v>
      </c>
      <c r="G37" s="132">
        <v>0</v>
      </c>
      <c r="H37" s="132">
        <v>0</v>
      </c>
      <c r="I37" s="132">
        <v>0</v>
      </c>
      <c r="J37" s="132">
        <f t="shared" si="0"/>
        <v>0</v>
      </c>
      <c r="K37" s="132">
        <v>0</v>
      </c>
      <c r="L37" s="132">
        <v>1</v>
      </c>
      <c r="M37" s="132">
        <v>0</v>
      </c>
      <c r="N37" s="132">
        <v>0</v>
      </c>
      <c r="O37" s="132">
        <v>0</v>
      </c>
      <c r="P37" s="132">
        <f t="shared" si="1"/>
        <v>1</v>
      </c>
    </row>
    <row r="38" spans="1:16">
      <c r="A38">
        <v>36</v>
      </c>
      <c r="B38" t="s">
        <v>244</v>
      </c>
      <c r="D38">
        <v>2011</v>
      </c>
      <c r="E38" s="132">
        <v>0.13</v>
      </c>
      <c r="F38" s="132">
        <v>0</v>
      </c>
      <c r="G38" s="132">
        <v>0.1</v>
      </c>
      <c r="H38" s="132">
        <v>0</v>
      </c>
      <c r="I38" s="132">
        <v>0.16</v>
      </c>
      <c r="J38" s="132">
        <f t="shared" si="0"/>
        <v>0.39</v>
      </c>
      <c r="K38" s="132">
        <v>0.47</v>
      </c>
      <c r="L38" s="132">
        <v>0</v>
      </c>
      <c r="M38" s="132">
        <v>0.08</v>
      </c>
      <c r="N38" s="132">
        <v>0</v>
      </c>
      <c r="O38" s="132">
        <v>0.06</v>
      </c>
      <c r="P38" s="132">
        <f t="shared" si="1"/>
        <v>1</v>
      </c>
    </row>
    <row r="39" spans="1:16">
      <c r="A39">
        <v>37</v>
      </c>
      <c r="B39" t="s">
        <v>245</v>
      </c>
      <c r="D39">
        <v>2011</v>
      </c>
      <c r="E39" s="132">
        <v>0</v>
      </c>
      <c r="F39" s="132">
        <v>0.03</v>
      </c>
      <c r="G39" s="132">
        <v>0.03</v>
      </c>
      <c r="H39" s="132">
        <v>0</v>
      </c>
      <c r="I39" s="132">
        <v>0.16</v>
      </c>
      <c r="J39" s="132">
        <f t="shared" si="0"/>
        <v>0.22</v>
      </c>
      <c r="K39" s="132">
        <v>0.09</v>
      </c>
      <c r="L39" s="132">
        <v>0.41</v>
      </c>
      <c r="M39" s="132">
        <v>0.28000000000000003</v>
      </c>
      <c r="N39" s="132">
        <v>0</v>
      </c>
      <c r="O39" s="132">
        <v>0</v>
      </c>
      <c r="P39" s="132">
        <f t="shared" si="1"/>
        <v>1</v>
      </c>
    </row>
    <row r="40" spans="1:16">
      <c r="A40">
        <v>38</v>
      </c>
      <c r="B40" t="s">
        <v>246</v>
      </c>
      <c r="D40">
        <v>2011</v>
      </c>
      <c r="E40" s="132">
        <v>0</v>
      </c>
      <c r="F40" s="132">
        <v>0</v>
      </c>
      <c r="G40" s="132">
        <v>0</v>
      </c>
      <c r="H40" s="132">
        <v>0</v>
      </c>
      <c r="I40" s="132">
        <v>0</v>
      </c>
      <c r="J40" s="132">
        <f t="shared" si="0"/>
        <v>0</v>
      </c>
      <c r="K40" s="132">
        <v>0</v>
      </c>
      <c r="L40" s="132">
        <v>0.02</v>
      </c>
      <c r="M40" s="132">
        <v>0.55000000000000004</v>
      </c>
      <c r="N40" s="132">
        <v>0.08</v>
      </c>
      <c r="O40" s="132">
        <v>0.35</v>
      </c>
      <c r="P40" s="132">
        <f t="shared" si="1"/>
        <v>1</v>
      </c>
    </row>
    <row r="41" spans="1:16">
      <c r="A41">
        <v>39</v>
      </c>
      <c r="B41" t="s">
        <v>247</v>
      </c>
      <c r="D41">
        <v>2011</v>
      </c>
      <c r="E41" s="132">
        <v>0</v>
      </c>
      <c r="F41" s="132">
        <v>0</v>
      </c>
      <c r="G41" s="132">
        <v>0</v>
      </c>
      <c r="H41" s="132">
        <v>0</v>
      </c>
      <c r="I41" s="132">
        <v>0</v>
      </c>
      <c r="J41" s="132">
        <f t="shared" si="0"/>
        <v>0</v>
      </c>
      <c r="K41" s="132">
        <v>0</v>
      </c>
      <c r="L41" s="132">
        <v>0</v>
      </c>
      <c r="M41" s="132">
        <v>0</v>
      </c>
      <c r="N41" s="132">
        <v>0</v>
      </c>
      <c r="O41" s="132">
        <v>1</v>
      </c>
      <c r="P41" s="132">
        <f t="shared" si="1"/>
        <v>1</v>
      </c>
    </row>
    <row r="45" spans="1:16" ht="15">
      <c r="F45" s="133" t="s">
        <v>248</v>
      </c>
    </row>
  </sheetData>
  <mergeCells count="1">
    <mergeCell ref="F1:I1"/>
  </mergeCells>
  <hyperlinks>
    <hyperlink ref="F4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Calculator</vt:lpstr>
      <vt:lpstr>Notes</vt:lpstr>
      <vt:lpstr>Geographies DB</vt:lpstr>
      <vt:lpstr>States- 2009</vt:lpstr>
      <vt:lpstr>CA- 2011</vt:lpstr>
      <vt:lpstr>Calculator!Print_Area</vt:lpstr>
    </vt:vector>
  </TitlesOfParts>
  <Company>EPS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rbenassini</dc:creator>
  <cp:lastModifiedBy>Tom Kelly</cp:lastModifiedBy>
  <cp:lastPrinted>2011-07-26T17:15:41Z</cp:lastPrinted>
  <dcterms:created xsi:type="dcterms:W3CDTF">2008-06-13T17:40:45Z</dcterms:created>
  <dcterms:modified xsi:type="dcterms:W3CDTF">2015-04-01T21:23:14Z</dcterms:modified>
</cp:coreProperties>
</file>